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3040" windowHeight="8610"/>
  </bookViews>
  <sheets>
    <sheet name="LICITAÇÃO" sheetId="10" r:id="rId1"/>
    <sheet name="CRONOGRAMA" sheetId="4" r:id="rId2"/>
  </sheets>
  <definedNames>
    <definedName name="_xlnm.Print_Area" localSheetId="1">CRONOGRAMA!$B$2:$J$26</definedName>
    <definedName name="_xlnm.Print_Area" localSheetId="0">LICITAÇÃO!$B$2:$J$113</definedName>
    <definedName name="_xlnm.Print_Titles" localSheetId="1">CRONOGRAMA!$4:$4</definedName>
    <definedName name="_xlnm.Print_Titles" localSheetId="0">LICITAÇÃO!$17:$18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2" i="10" l="1"/>
  <c r="K21" i="10"/>
  <c r="K22" i="10"/>
  <c r="K23" i="10"/>
  <c r="K24" i="10"/>
  <c r="K25" i="10"/>
  <c r="K26" i="10"/>
  <c r="K20" i="10"/>
  <c r="I35" i="10" l="1"/>
  <c r="J35" i="10" s="1"/>
  <c r="I36" i="10"/>
  <c r="J36" i="10" s="1"/>
  <c r="I92" i="10"/>
  <c r="J92" i="10" s="1"/>
  <c r="I91" i="10"/>
  <c r="J91" i="10" s="1"/>
  <c r="I88" i="10"/>
  <c r="J88" i="10" s="1"/>
  <c r="I30" i="10"/>
  <c r="J30" i="10" s="1"/>
  <c r="I20" i="10"/>
  <c r="J20" i="10" s="1"/>
  <c r="I21" i="10"/>
  <c r="J21" i="10" s="1"/>
  <c r="G26" i="10"/>
  <c r="I94" i="10"/>
  <c r="J94" i="10" s="1"/>
  <c r="I93" i="10"/>
  <c r="J93" i="10" s="1"/>
  <c r="I90" i="10"/>
  <c r="J90" i="10" s="1"/>
  <c r="I89" i="10"/>
  <c r="J89" i="10" s="1"/>
  <c r="I87" i="10"/>
  <c r="J87" i="10" s="1"/>
  <c r="I86" i="10"/>
  <c r="J86" i="10" s="1"/>
  <c r="I85" i="10"/>
  <c r="J85" i="10" s="1"/>
  <c r="I84" i="10"/>
  <c r="J84" i="10" s="1"/>
  <c r="I83" i="10"/>
  <c r="J83" i="10" s="1"/>
  <c r="I80" i="10"/>
  <c r="J80" i="10" s="1"/>
  <c r="I79" i="10"/>
  <c r="J79" i="10" s="1"/>
  <c r="I78" i="10"/>
  <c r="J78" i="10" s="1"/>
  <c r="I77" i="10"/>
  <c r="J77" i="10" s="1"/>
  <c r="I74" i="10"/>
  <c r="J74" i="10" s="1"/>
  <c r="I73" i="10"/>
  <c r="J73" i="10" s="1"/>
  <c r="I72" i="10"/>
  <c r="J72" i="10" s="1"/>
  <c r="I71" i="10"/>
  <c r="J71" i="10" s="1"/>
  <c r="I68" i="10"/>
  <c r="J68" i="10" s="1"/>
  <c r="I67" i="10"/>
  <c r="J67" i="10" s="1"/>
  <c r="I66" i="10"/>
  <c r="J66" i="10" s="1"/>
  <c r="I63" i="10"/>
  <c r="I62" i="10"/>
  <c r="I61" i="10"/>
  <c r="I60" i="10"/>
  <c r="G60" i="10"/>
  <c r="G61" i="10" s="1"/>
  <c r="I59" i="10"/>
  <c r="I58" i="10"/>
  <c r="I57" i="10"/>
  <c r="G57" i="10"/>
  <c r="G59" i="10" s="1"/>
  <c r="I54" i="10"/>
  <c r="G54" i="10"/>
  <c r="I53" i="10"/>
  <c r="G53" i="10"/>
  <c r="I52" i="10"/>
  <c r="G52" i="10"/>
  <c r="G63" i="10" s="1"/>
  <c r="I51" i="10"/>
  <c r="G51" i="10"/>
  <c r="G62" i="10" s="1"/>
  <c r="I48" i="10"/>
  <c r="G48" i="10"/>
  <c r="I47" i="10"/>
  <c r="I46" i="10"/>
  <c r="G46" i="10"/>
  <c r="G47" i="10" s="1"/>
  <c r="I45" i="10"/>
  <c r="J45" i="10" s="1"/>
  <c r="I44" i="10"/>
  <c r="G44" i="10"/>
  <c r="I43" i="10"/>
  <c r="G43" i="10"/>
  <c r="I42" i="10"/>
  <c r="J42" i="10" s="1"/>
  <c r="I41" i="10"/>
  <c r="J41" i="10" s="1"/>
  <c r="I40" i="10"/>
  <c r="J40" i="10" s="1"/>
  <c r="I37" i="10"/>
  <c r="J37" i="10" s="1"/>
  <c r="I34" i="10"/>
  <c r="J34" i="10" s="1"/>
  <c r="I33" i="10"/>
  <c r="J33" i="10" s="1"/>
  <c r="I29" i="10"/>
  <c r="J29" i="10" s="1"/>
  <c r="I26" i="10"/>
  <c r="I25" i="10"/>
  <c r="J25" i="10" s="1"/>
  <c r="I24" i="10"/>
  <c r="G24" i="10"/>
  <c r="I23" i="10"/>
  <c r="J23" i="10" s="1"/>
  <c r="I22" i="10"/>
  <c r="J22" i="10" s="1"/>
  <c r="J43" i="10" l="1"/>
  <c r="J63" i="10"/>
  <c r="J59" i="10"/>
  <c r="J61" i="10"/>
  <c r="J62" i="10"/>
  <c r="J53" i="10"/>
  <c r="J31" i="10"/>
  <c r="J52" i="10"/>
  <c r="J24" i="10"/>
  <c r="J26" i="10"/>
  <c r="J48" i="10"/>
  <c r="J60" i="10"/>
  <c r="J44" i="10"/>
  <c r="J51" i="10"/>
  <c r="J75" i="10"/>
  <c r="J47" i="10"/>
  <c r="J54" i="10"/>
  <c r="G58" i="10"/>
  <c r="J58" i="10" s="1"/>
  <c r="J81" i="10"/>
  <c r="J14" i="4" s="1"/>
  <c r="J95" i="10"/>
  <c r="J69" i="10"/>
  <c r="J38" i="10"/>
  <c r="J46" i="10"/>
  <c r="J57" i="10"/>
  <c r="L75" i="10" l="1"/>
  <c r="J13" i="4"/>
  <c r="L69" i="10"/>
  <c r="J12" i="4"/>
  <c r="L95" i="10"/>
  <c r="J15" i="4"/>
  <c r="L31" i="10"/>
  <c r="J7" i="4"/>
  <c r="L38" i="10"/>
  <c r="J8" i="4"/>
  <c r="J27" i="10"/>
  <c r="J6" i="4" s="1"/>
  <c r="L81" i="10"/>
  <c r="J49" i="10"/>
  <c r="J64" i="10"/>
  <c r="J55" i="10"/>
  <c r="L64" i="10" l="1"/>
  <c r="J11" i="4"/>
  <c r="L55" i="10"/>
  <c r="J10" i="4"/>
  <c r="L49" i="10"/>
  <c r="J9" i="4"/>
  <c r="J97" i="10"/>
  <c r="J100" i="10" s="1"/>
  <c r="L27" i="10"/>
  <c r="J99" i="10" l="1"/>
  <c r="J101" i="10" s="1"/>
  <c r="H14" i="4" l="1"/>
  <c r="F14" i="4"/>
  <c r="H15" i="4" l="1"/>
  <c r="F15" i="4"/>
  <c r="F11" i="4"/>
  <c r="H11" i="4" l="1"/>
  <c r="H13" i="4"/>
  <c r="F13" i="4"/>
  <c r="H12" i="4"/>
  <c r="F12" i="4"/>
  <c r="H9" i="4"/>
  <c r="F9" i="4"/>
  <c r="H10" i="4" l="1"/>
  <c r="F10" i="4"/>
  <c r="H7" i="4" l="1"/>
  <c r="H6" i="4" l="1"/>
  <c r="F6" i="4" l="1"/>
  <c r="F7" i="4" l="1"/>
  <c r="F8" i="4" l="1"/>
  <c r="F16" i="4" s="1"/>
  <c r="F17" i="4" s="1"/>
  <c r="H8" i="4"/>
  <c r="H16" i="4" s="1"/>
  <c r="J16" i="4"/>
  <c r="E15" i="4" l="1"/>
  <c r="H17" i="4"/>
  <c r="E8" i="4"/>
  <c r="E6" i="4"/>
  <c r="E11" i="4"/>
  <c r="E13" i="4"/>
  <c r="E12" i="4"/>
  <c r="E14" i="4"/>
  <c r="E10" i="4"/>
  <c r="E7" i="4"/>
  <c r="E9" i="4"/>
  <c r="E16" i="4" l="1"/>
</calcChain>
</file>

<file path=xl/sharedStrings.xml><?xml version="1.0" encoding="utf-8"?>
<sst xmlns="http://schemas.openxmlformats.org/spreadsheetml/2006/main" count="385" uniqueCount="257">
  <si>
    <t xml:space="preserve">ITEM </t>
  </si>
  <si>
    <t>DESCRIÇÃO DOS SERVIÇOS</t>
  </si>
  <si>
    <t>UNID.</t>
  </si>
  <si>
    <t>QUANT.</t>
  </si>
  <si>
    <t xml:space="preserve">TOTAL FINAL </t>
  </si>
  <si>
    <t>1.1</t>
  </si>
  <si>
    <t>CÓDIGO SINAPI</t>
  </si>
  <si>
    <t>DESCRIÇÃO DO SERVIÇO</t>
  </si>
  <si>
    <t xml:space="preserve">TOTAL DA PARCELA </t>
  </si>
  <si>
    <t>TOTAL ACUMULADO</t>
  </si>
  <si>
    <t>R$</t>
  </si>
  <si>
    <t>%</t>
  </si>
  <si>
    <t>Valores referentes ao material</t>
  </si>
  <si>
    <t>Valores referentes a mão de obra</t>
  </si>
  <si>
    <t>Custo total</t>
  </si>
  <si>
    <t>Cronograma Físico Financeiro</t>
  </si>
  <si>
    <t>Planilha de Orçamento Global</t>
  </si>
  <si>
    <t>PESO</t>
  </si>
  <si>
    <t>m</t>
  </si>
  <si>
    <t>Total (R$)</t>
  </si>
  <si>
    <t>FONTE</t>
  </si>
  <si>
    <r>
      <t xml:space="preserve">BDI: </t>
    </r>
    <r>
      <rPr>
        <sz val="10"/>
        <color theme="1"/>
        <rFont val="Times New Roman"/>
        <family val="1"/>
      </rPr>
      <t>26,14 %</t>
    </r>
  </si>
  <si>
    <t>unid.</t>
  </si>
  <si>
    <t>Custo Unitário (R$)</t>
  </si>
  <si>
    <t>Custo Unitário c/ BDI (R$)</t>
  </si>
  <si>
    <t>SINAPI-I</t>
  </si>
  <si>
    <t>SERVIÇOS INICIAIS E FUNDAÇÃO</t>
  </si>
  <si>
    <t>1.1.1</t>
  </si>
  <si>
    <t>1.1.2</t>
  </si>
  <si>
    <t>1.1.3</t>
  </si>
  <si>
    <t>1.1.4</t>
  </si>
  <si>
    <t>1.1.5</t>
  </si>
  <si>
    <t>1.1.6</t>
  </si>
  <si>
    <t>1.1.7</t>
  </si>
  <si>
    <t>m³</t>
  </si>
  <si>
    <t>1.2</t>
  </si>
  <si>
    <t>1.2.1</t>
  </si>
  <si>
    <t>1.2.2</t>
  </si>
  <si>
    <t>1.3</t>
  </si>
  <si>
    <t>COBERTURA</t>
  </si>
  <si>
    <t>1.3.1</t>
  </si>
  <si>
    <t>1.3.2</t>
  </si>
  <si>
    <t>1.3.3</t>
  </si>
  <si>
    <t>m²</t>
  </si>
  <si>
    <t>1.4</t>
  </si>
  <si>
    <t>1.4.1</t>
  </si>
  <si>
    <t>1.4.2</t>
  </si>
  <si>
    <t>1.4.3</t>
  </si>
  <si>
    <t>1.5</t>
  </si>
  <si>
    <t>1.5.1</t>
  </si>
  <si>
    <t>1.5.2</t>
  </si>
  <si>
    <t>1.5.3</t>
  </si>
  <si>
    <t>SINAPI</t>
  </si>
  <si>
    <t>1.6</t>
  </si>
  <si>
    <t>ESQUADRIAS</t>
  </si>
  <si>
    <t>1.6.1</t>
  </si>
  <si>
    <t>1.6.2</t>
  </si>
  <si>
    <t>1.6.3</t>
  </si>
  <si>
    <t>Subtotal item 1.6</t>
  </si>
  <si>
    <t>1.7</t>
  </si>
  <si>
    <t>1.8</t>
  </si>
  <si>
    <t>1.8.1</t>
  </si>
  <si>
    <t>1.8.2</t>
  </si>
  <si>
    <t>1.8.3</t>
  </si>
  <si>
    <t>1.8.4</t>
  </si>
  <si>
    <t>1.9</t>
  </si>
  <si>
    <t>1.9.1</t>
  </si>
  <si>
    <t>1.9.2</t>
  </si>
  <si>
    <t>1.9.3</t>
  </si>
  <si>
    <t>1.9.4</t>
  </si>
  <si>
    <t>1.10</t>
  </si>
  <si>
    <t>1.10.1</t>
  </si>
  <si>
    <t>1.10.2</t>
  </si>
  <si>
    <t>1.10.3</t>
  </si>
  <si>
    <t>1.10.4</t>
  </si>
  <si>
    <t>1.10.5</t>
  </si>
  <si>
    <t>1.10.6</t>
  </si>
  <si>
    <t>1.10.7</t>
  </si>
  <si>
    <t>1.10.8</t>
  </si>
  <si>
    <t>1.10.9</t>
  </si>
  <si>
    <t>1.10.10</t>
  </si>
  <si>
    <t>Subtotal item 1.10</t>
  </si>
  <si>
    <t>Serviços iniciais e fundação</t>
  </si>
  <si>
    <t>Cobertura</t>
  </si>
  <si>
    <t>Esquadrias</t>
  </si>
  <si>
    <t>Pintura</t>
  </si>
  <si>
    <t>PINTURA</t>
  </si>
  <si>
    <t>94569</t>
  </si>
  <si>
    <t>Janela de alumínio tipo maxim-ar, com vidros, batente e ferragens. Exclusive alizar, acabamento e contramarco. Fornecimento e instalação. AF_12/2019</t>
  </si>
  <si>
    <t>94570</t>
  </si>
  <si>
    <t>Janela de alumínio de correr com 2 folhas para vidros, com vidros, batente, acabamento com acetato ou brilhante e ferragens. Exclusive alizar e contramarco. Fornecimento e instalação. AF_12/2019</t>
  </si>
  <si>
    <t>99059</t>
  </si>
  <si>
    <t>Locação convencional de obra, utilizando gabarito de tábuas corridas pontaletadas a cada 2,00 m - 2 utilizações. AF_10/2018</t>
  </si>
  <si>
    <t>93358</t>
  </si>
  <si>
    <t>Escavação manual de vala com profundidade menor ou igual a 1,30 m. AF_02/2021</t>
  </si>
  <si>
    <t>101619</t>
  </si>
  <si>
    <t>Preparo de fundo de vala com largura menor que 1,5m, com camada de brita, lançamento manual. AF_08/2020</t>
  </si>
  <si>
    <t>Bloco Modelo A, medindo 3,00 metros de largura por 7,00 metros de comprimento, com paredes de 10cm de espessura, vão para 2 portas externas, passagem para ligação dos dois blocos e 2 janelas, moldado para varanda, sala e cozinha, contendo eletrodutos embutidos, 10 caixas 4x2 para instalação elétrica e antena, tubulação de esgoto e água fria para pia de cozinha</t>
  </si>
  <si>
    <t>Bloco Modelo B, medindo 3,00 metros de largura por 7,00 metros de comprimento, com paredes de 10cm de espessura, vão para 3 portas internas, passagem para ligação dos dois blocos, 2 janelas nos dormitórios e 1 janela no banheiro, moldado para circulação, 2 dormitórios e 1 banheiro, contendo eletrodutos embutidos, 7 caixas 4x2 e 1 CD para instalação elétrica, possui tubulação de esgoto e água fria para pia de banheiro, vaso sanitário e chuveiro</t>
  </si>
  <si>
    <t>94210</t>
  </si>
  <si>
    <t>Telhamento com telha ondulada de fibrocimento e=6mm, com recobrimento lateral de 1 1/4 de onda para telhado com inclinação máxima de 10º, com até 2 águas, incluso içamento. AF_07/2019</t>
  </si>
  <si>
    <t>REVESTIMENTOS</t>
  </si>
  <si>
    <t>93391</t>
  </si>
  <si>
    <t>Revestimento cerâmico para piso com placas tipo esmaltada padrão popular de dimensões 35x35cm aplicada em ambientes de área maior que 10m². AF_02/2023_PE</t>
  </si>
  <si>
    <t>89170</t>
  </si>
  <si>
    <t>Revestimento cerâmico para paredes internas, meia ou parede inteira, placas tipo esmaltada extra de 20x20cm, para edificações habitacionais unifamiliar (casas) e edificações públicas padrão. AF_11/2014</t>
  </si>
  <si>
    <t>88497</t>
  </si>
  <si>
    <t>Emassamento com massa látex, aplicação em parede, duas demãos, lixamento manual. AF_04/2023</t>
  </si>
  <si>
    <t>88415</t>
  </si>
  <si>
    <t>88489</t>
  </si>
  <si>
    <t>Pintura látex acrílica premium, aplicação manual em paredes, duas demãos. AF_04/2023</t>
  </si>
  <si>
    <t>Aplicação manual de fundo selador acrílico em paredes externas de casas. AF_06/2014</t>
  </si>
  <si>
    <t>95305</t>
  </si>
  <si>
    <t>Textura acrílica, aplicação manual em parede, uma demão. AF_04/2023</t>
  </si>
  <si>
    <t>91320</t>
  </si>
  <si>
    <t>Kit de porta de madeira para pintura, semi-oca (leve ou média), padrão popular, 80x210cm, espessura de 3,5cm, itens inclusos: dobradiças, montagem e instalação do batente, sem fechadura - fornecimento e instalação. AF_12/2019</t>
  </si>
  <si>
    <t>Laje para cobertura Modelo A, medindo 3,50 metros de largura por 8,00 metros de comprimento, com 10cm de espessura, contendo eletrodutos embutidos e 3 pontos para iluminação</t>
  </si>
  <si>
    <t>Laje para cobertura Modelo B, medindo 3,50 metros de largura por 8,00 metros de comprimento, com 10cm de espessura, contendo eletrodutos embutidos e 4 pontos para iluminação</t>
  </si>
  <si>
    <t>91319</t>
  </si>
  <si>
    <t>Kit de porta de madeira para pintura, semi-oca (leve ou média), padrão popular, 70x210cm, espessura de 3,5cm, itens inclusos: dobradiças, montagem e instalação do batente, sem fechadura - fornecimento e instalação. AF_12/2019</t>
  </si>
  <si>
    <t>LOUÇAS E METAIS</t>
  </si>
  <si>
    <t>1.7.1</t>
  </si>
  <si>
    <t>1.7.2</t>
  </si>
  <si>
    <t>1.7.3</t>
  </si>
  <si>
    <t>86931</t>
  </si>
  <si>
    <t>Vaso sanitário sifonado com caixa acoplada louça branca, incluso engate flexível em plástico branco, 1/2 x 40cm - fornecimento e instalação. AF_01/2020</t>
  </si>
  <si>
    <t>86943</t>
  </si>
  <si>
    <t>Lavatório louça branca suspenso, 29,5x39cm ou equivalente, padrão popular, incluso sifão flexível em PVC, válvula e engate flexível 30cm em plástico e torneira cromada de mesa, padrão popular - fornecimento e instalação. AF_01/2020</t>
  </si>
  <si>
    <t>100860</t>
  </si>
  <si>
    <t>Chuveiro elétrico comum corpo plástico, tipo ducha, fornecimento e instalação. AF_01/2020</t>
  </si>
  <si>
    <t>Subtotal item 1.7</t>
  </si>
  <si>
    <t>INSTALAÇÕES DE ÁGUA FRIA</t>
  </si>
  <si>
    <t>89970</t>
  </si>
  <si>
    <t>Kit de registro de pressão bruto de latão 3/4", inclusive conexões, roscável, instalado em ramal de água fria - fornecimento e instalação. AF_12/2014</t>
  </si>
  <si>
    <t>89972</t>
  </si>
  <si>
    <t>Kit de registro de gaveta bruto de latão 3/4", inclusive conexões, roscável, instalado em ramal de água fria - fornecimento e instalação. AF_12/2014</t>
  </si>
  <si>
    <t>95635</t>
  </si>
  <si>
    <t>Kit cavalete para medição de água - entrada principal, em PVC soldável DN 25 (3/4") - fornecimento e instalação (exclusive hidrômetro). AF_11/2016</t>
  </si>
  <si>
    <t>95675</t>
  </si>
  <si>
    <t>Hidrômetro DN 25 (3/4"), 5,0 m³/h - fornecimento e instalação. AF_11/2016</t>
  </si>
  <si>
    <t>INSTALAÇÕES DE ESGOTO</t>
  </si>
  <si>
    <t>Poço de inspeção circular para esgoto, em concreto pré-moldado, diâmetro interno=0,60m, profundidade=1,40m, excluindo tampão. AF_12/2020_PA</t>
  </si>
  <si>
    <t>97975</t>
  </si>
  <si>
    <t>Filtro anaeróbio, em polietileno de alta densidade (PEAD), capacidade de 1100 litros (NBR 13969)</t>
  </si>
  <si>
    <t>Fossa séptica, sem filtro, para 4 a 7 contribuintes, cilíndrica, com tampa, em polietileno de alta densidade (PEAD), capacidade de 1825 litros (NBR 7229)</t>
  </si>
  <si>
    <t>98110</t>
  </si>
  <si>
    <t>Caixa de gordura pequena (capacidade: 19L), circular, em PVC, diâmetro interno=0,3m. AF_12/2020</t>
  </si>
  <si>
    <t>INSTALAÇÕES ELÉTRICAS</t>
  </si>
  <si>
    <t>104479</t>
  </si>
  <si>
    <t>Ponto elétrico de tomada de uso geral 2P + T (10A/250V) em edifício residencial com eletroduto embutido sem necessidade de rasgos, incluso tomada, eletroduto, cabo e quebra. AF_11/2022</t>
  </si>
  <si>
    <t>104481</t>
  </si>
  <si>
    <t>104477</t>
  </si>
  <si>
    <t>Ponto elétrico de iluminação, com interruptor simples, em edifício residencial com eletroduto embutido sem necessidade de rasgos, incluso tomada, eletroduto, cabo e quebra (sem luminária e lâmpada). AF_11/2022</t>
  </si>
  <si>
    <t>104480</t>
  </si>
  <si>
    <t>Ponto elétrico de tomada para chuveiro (20A/250V) em edifício residencial com eletroduto embutido em rasgos nas paredes, incluso tomada, eletroduto, cabo, rasgo, quebra e chumbamento. AF_11/2022</t>
  </si>
  <si>
    <t>Ponto elétrico de tomada de uso específico 2P+T (20A/250V) em edifício residencial com eletroduto embutido sem necessidade de rasgos, incluso tomada, eletroduto, cabo e quebra. AF_11/2022</t>
  </si>
  <si>
    <t>93656</t>
  </si>
  <si>
    <t>Disjuntor monopolar tipo DIN, corrente nominal de 25A - Fornecimento e instalação. AF_10/2020</t>
  </si>
  <si>
    <t>97610</t>
  </si>
  <si>
    <t>Lâmpada compacta de LED 10W, base E27 - fornecimento e instalação. AF_02/2020</t>
  </si>
  <si>
    <t>101876</t>
  </si>
  <si>
    <t>1.4.4</t>
  </si>
  <si>
    <t>91338</t>
  </si>
  <si>
    <t>Porta de alumínio de abrir com lambri, com guarnição, fixação com parafusos - fornecimento e instalação. AF_12/2019</t>
  </si>
  <si>
    <t>1.4.5</t>
  </si>
  <si>
    <t>1.4.6</t>
  </si>
  <si>
    <t>99862</t>
  </si>
  <si>
    <t>Gradil em alumínio fixado em vãos de janelas, formado por tubos de 3/4". AF_04/2019</t>
  </si>
  <si>
    <t>1.4.7</t>
  </si>
  <si>
    <t>94590</t>
  </si>
  <si>
    <t>Contramarco de alumínio, fixação com parafuso - fornecimento e instalação. AF_12/2019</t>
  </si>
  <si>
    <t>Janela veneziana de correr, em alumínio perfil 25, 100x120cm (AxL), 3fls (2 venezianas e 1 vidro), sem bandeira, acabamento branco ou brilhante, batente de 8 a 9cm, com vidro 4mm, sem guarnição/alizar</t>
  </si>
  <si>
    <t>44054</t>
  </si>
  <si>
    <t>1.4.8</t>
  </si>
  <si>
    <t>1.4.9</t>
  </si>
  <si>
    <t>90801</t>
  </si>
  <si>
    <t>Batente para porta de madeira, padrão médio - fornecimento e montagem. AF_12/2019</t>
  </si>
  <si>
    <t>1.6.4</t>
  </si>
  <si>
    <t>102193</t>
  </si>
  <si>
    <t>Lixamento de madeira para aplicação de fundo ou pintura. AF_01/2021</t>
  </si>
  <si>
    <t>102197</t>
  </si>
  <si>
    <t>Pintura fundo nivelador alquídico branco em madeira. AF_01/2021</t>
  </si>
  <si>
    <t>102230</t>
  </si>
  <si>
    <t>Pintura tinta de acabamento (pigmentada) esmalte sintético brilhante em madeira, 3 demãos. AF_01/2021</t>
  </si>
  <si>
    <t>88496</t>
  </si>
  <si>
    <t>Emassamento com massa látex, aplicação em teto, duas demãos, lixamento manual. AF_04/2023</t>
  </si>
  <si>
    <t>1.6.5</t>
  </si>
  <si>
    <t>88488</t>
  </si>
  <si>
    <t>Pintura látex acrílica premium, aplicação manual em teto, duas demãos. AF_04/2023</t>
  </si>
  <si>
    <t>Revestimentos</t>
  </si>
  <si>
    <t>Louças e metais</t>
  </si>
  <si>
    <t>Instalações de água fria</t>
  </si>
  <si>
    <t>Instalações de esgoto</t>
  </si>
  <si>
    <t>Instalações elétricas</t>
  </si>
  <si>
    <r>
      <t xml:space="preserve">Área da habitação: </t>
    </r>
    <r>
      <rPr>
        <sz val="10"/>
        <color theme="1"/>
        <rFont val="Times New Roman"/>
        <family val="1"/>
      </rPr>
      <t>42,00 m²</t>
    </r>
  </si>
  <si>
    <t>BLOCOS PRÉ-FABRICADOS</t>
  </si>
  <si>
    <t>Blocos pré-fabricados</t>
  </si>
  <si>
    <t>104487</t>
  </si>
  <si>
    <t>Composição paramétrica para execução de estruturas de concreto armado, para edificação habitacional unifamiliar térrea (casa em empreendimentos), Fck = 25 Mpa. Af_11/2022</t>
  </si>
  <si>
    <t>101493</t>
  </si>
  <si>
    <t>Entrada de energia elétrica, aérea, monofásica, com caixa de sobrepor, cabo de 10 mm² e disjuntor DIN 50A (não incluso o poste). AF_07/2020_PS</t>
  </si>
  <si>
    <t>100619</t>
  </si>
  <si>
    <t>Poste quadrado padrão 7,50 metros de aço</t>
  </si>
  <si>
    <t>COMP.</t>
  </si>
  <si>
    <t>001</t>
  </si>
  <si>
    <t>002</t>
  </si>
  <si>
    <t>003</t>
  </si>
  <si>
    <t>004</t>
  </si>
  <si>
    <t>39361</t>
  </si>
  <si>
    <t>39365</t>
  </si>
  <si>
    <t>Sub total item 1.4</t>
  </si>
  <si>
    <t>Sub total item 1.3</t>
  </si>
  <si>
    <t>Sub total item 1.2</t>
  </si>
  <si>
    <t>Sub total item 1.1</t>
  </si>
  <si>
    <t>Sub total item 1.5</t>
  </si>
  <si>
    <t>Sub total item 1.8</t>
  </si>
  <si>
    <t>Sub total item 1.9</t>
  </si>
  <si>
    <t>104737</t>
  </si>
  <si>
    <t>Reaterro manual com compactação mecanizada</t>
  </si>
  <si>
    <t>93657</t>
  </si>
  <si>
    <t>Disjuntor monopolar tipo DIN, corrente nominal de 32A - Fornecimento e instalação. AF_10/2020</t>
  </si>
  <si>
    <t>93654</t>
  </si>
  <si>
    <t>Disjuntor monopolar tipo DIN, corrente nominal de 16A - Fornecimento e instalação. AF_10/2020</t>
  </si>
  <si>
    <t>1.10.11</t>
  </si>
  <si>
    <t>39465</t>
  </si>
  <si>
    <t>1.10.12</t>
  </si>
  <si>
    <t>39447</t>
  </si>
  <si>
    <t>Dispositivo DR, 2 polos, sensibilidade de 30 MA, corrente de 63 A, tipo AC</t>
  </si>
  <si>
    <t>Dispositivo DPS classe II, 1 polo, tensao maxima de 175 V, corrente maxima de *20* Ka (tipo AC)</t>
  </si>
  <si>
    <t>Quadro de distribuição de energia em PVC, de embutir, com barramento, para 6 disjuntores - fornecimento e instalação. AF_10/2020</t>
  </si>
  <si>
    <t>93659</t>
  </si>
  <si>
    <t>Disjuntor monopolar tipo DIN, corrente nominal de 50A - Fornecimento e instalação. AF_10/2020</t>
  </si>
  <si>
    <r>
      <t>Proponente:</t>
    </r>
    <r>
      <rPr>
        <sz val="10"/>
        <color theme="1"/>
        <rFont val="Times New Roman"/>
        <family val="1"/>
      </rPr>
      <t xml:space="preserve"> Municipio de Água Santa</t>
    </r>
  </si>
  <si>
    <r>
      <t xml:space="preserve">Endereço: </t>
    </r>
    <r>
      <rPr>
        <sz val="10"/>
        <color theme="1"/>
        <rFont val="Times New Roman"/>
        <family val="1"/>
      </rPr>
      <t>Avenida Dario Roman, n° 695</t>
    </r>
  </si>
  <si>
    <r>
      <rPr>
        <b/>
        <sz val="10"/>
        <color theme="1"/>
        <rFont val="Times New Roman"/>
        <family val="1"/>
      </rPr>
      <t>CNPJ:</t>
    </r>
    <r>
      <rPr>
        <sz val="10"/>
        <color theme="1"/>
        <rFont val="Times New Roman"/>
        <family val="1"/>
      </rPr>
      <t xml:space="preserve"> 92.406.495/0001-71</t>
    </r>
  </si>
  <si>
    <t>Telefone: (54) 3348-1080</t>
  </si>
  <si>
    <r>
      <t xml:space="preserve">SINAPI: </t>
    </r>
    <r>
      <rPr>
        <sz val="10"/>
        <color theme="1"/>
        <rFont val="Times New Roman"/>
        <family val="1"/>
      </rPr>
      <t>08/2023 - Desonerado</t>
    </r>
  </si>
  <si>
    <r>
      <t xml:space="preserve">Proprietário: </t>
    </r>
    <r>
      <rPr>
        <sz val="10"/>
        <color theme="1"/>
        <rFont val="Times New Roman"/>
        <family val="1"/>
      </rPr>
      <t>Município de Água Santa</t>
    </r>
  </si>
  <si>
    <r>
      <t xml:space="preserve">Endereço: </t>
    </r>
    <r>
      <rPr>
        <sz val="10"/>
        <color theme="1"/>
        <rFont val="Times New Roman"/>
        <family val="1"/>
      </rPr>
      <t>Vários</t>
    </r>
  </si>
  <si>
    <r>
      <t>Empreendimento:</t>
    </r>
    <r>
      <rPr>
        <sz val="10"/>
        <color theme="1"/>
        <rFont val="Times New Roman"/>
        <family val="1"/>
      </rPr>
      <t xml:space="preserve"> Residência Unifamiliar em Concreto Armado Pré-fabricada</t>
    </r>
  </si>
  <si>
    <t>30 DIAS</t>
  </si>
  <si>
    <t>1.3.4</t>
  </si>
  <si>
    <t>Cumeeira para telha de fibrocimento ondulada e = 6 mm, incluso acessórios de fixação e içamento. Af_07/2019</t>
  </si>
  <si>
    <t>94223</t>
  </si>
  <si>
    <t>Robson Luiz Daros</t>
  </si>
  <si>
    <t>Eng. Civil CREA RS210204</t>
  </si>
  <si>
    <t>Eduardo Picolotto</t>
  </si>
  <si>
    <t>Prefeito Municipal</t>
  </si>
  <si>
    <t>1.3.5</t>
  </si>
  <si>
    <t>Trama de madeira composta por terças para telhados de até 2 águas para telha ondulada de fibrocimento, metálica, plástica ou termoacústica, incluso transporte vertical. Af_07/2019</t>
  </si>
  <si>
    <t>92543</t>
  </si>
  <si>
    <r>
      <t>Data: Outu</t>
    </r>
    <r>
      <rPr>
        <sz val="10"/>
        <color theme="1"/>
        <rFont val="Times New Roman"/>
        <family val="1"/>
      </rPr>
      <t>bro de 2023</t>
    </r>
  </si>
  <si>
    <t>60 DIAS</t>
  </si>
  <si>
    <t>Valor total 09 (nove) unidades</t>
  </si>
  <si>
    <t>Valor total 01 (uma) unidade</t>
  </si>
  <si>
    <t>Água Santa, 10 de outubro de 2023</t>
  </si>
  <si>
    <r>
      <t xml:space="preserve">Cronograma da Obra: </t>
    </r>
    <r>
      <rPr>
        <sz val="10"/>
        <color theme="1"/>
        <rFont val="Times New Roman"/>
        <family val="1"/>
      </rPr>
      <t>02 mês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</si>
</sst>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9" fontId="3" fillId="0" borderId="10" xfId="2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10" fontId="3" fillId="0" borderId="8" xfId="2" applyNumberFormat="1" applyFont="1" applyBorder="1" applyAlignment="1">
      <alignment vertical="center"/>
    </xf>
    <xf numFmtId="44" fontId="3" fillId="0" borderId="0" xfId="0" applyNumberFormat="1" applyFont="1" applyAlignment="1">
      <alignment vertical="center"/>
    </xf>
    <xf numFmtId="10" fontId="3" fillId="0" borderId="0" xfId="2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44" fontId="3" fillId="0" borderId="14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44" fontId="3" fillId="0" borderId="10" xfId="1" applyFont="1" applyBorder="1" applyAlignment="1">
      <alignment horizontal="center" vertical="center"/>
    </xf>
    <xf numFmtId="44" fontId="3" fillId="0" borderId="14" xfId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2" fontId="4" fillId="0" borderId="10" xfId="0" applyNumberFormat="1" applyFont="1" applyBorder="1" applyAlignment="1">
      <alignment horizontal="center" vertical="center"/>
    </xf>
    <xf numFmtId="44" fontId="4" fillId="0" borderId="10" xfId="1" applyFont="1" applyBorder="1" applyAlignment="1">
      <alignment vertical="center"/>
    </xf>
    <xf numFmtId="44" fontId="4" fillId="0" borderId="10" xfId="1" applyNumberFormat="1" applyFont="1" applyBorder="1" applyAlignment="1">
      <alignment vertical="center"/>
    </xf>
    <xf numFmtId="44" fontId="4" fillId="0" borderId="14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44" fontId="5" fillId="0" borderId="14" xfId="1" applyFont="1" applyBorder="1" applyAlignment="1">
      <alignment horizontal="center" vertical="center"/>
    </xf>
    <xf numFmtId="44" fontId="4" fillId="0" borderId="0" xfId="0" applyNumberFormat="1" applyFont="1" applyAlignment="1">
      <alignment vertical="center"/>
    </xf>
    <xf numFmtId="44" fontId="4" fillId="0" borderId="14" xfId="1" applyFont="1" applyBorder="1" applyAlignment="1">
      <alignment vertical="center"/>
    </xf>
    <xf numFmtId="0" fontId="4" fillId="0" borderId="0" xfId="0" applyFont="1" applyAlignment="1">
      <alignment vertical="center" wrapText="1"/>
    </xf>
    <xf numFmtId="44" fontId="5" fillId="0" borderId="14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44" fontId="2" fillId="0" borderId="0" xfId="1" applyFont="1" applyBorder="1" applyAlignment="1">
      <alignment horizontal="center" vertical="center"/>
    </xf>
    <xf numFmtId="44" fontId="2" fillId="0" borderId="10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4" fontId="6" fillId="4" borderId="0" xfId="0" applyNumberFormat="1" applyFont="1" applyFill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44" fontId="2" fillId="0" borderId="14" xfId="1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 wrapText="1"/>
    </xf>
    <xf numFmtId="44" fontId="3" fillId="3" borderId="10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4" fontId="2" fillId="0" borderId="14" xfId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4" fontId="3" fillId="0" borderId="12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14"/>
  <sheetViews>
    <sheetView tabSelected="1" view="pageBreakPreview" topLeftCell="A91" zoomScaleNormal="100" zoomScaleSheetLayoutView="100" workbookViewId="0">
      <selection activeCell="B2" sqref="B2:J113"/>
    </sheetView>
  </sheetViews>
  <sheetFormatPr defaultColWidth="9.140625" defaultRowHeight="12.75" x14ac:dyDescent="0.25"/>
  <cols>
    <col min="1" max="1" width="2.7109375" style="1" customWidth="1"/>
    <col min="2" max="2" width="13.5703125" style="62" customWidth="1"/>
    <col min="3" max="3" width="10.28515625" style="62" customWidth="1"/>
    <col min="4" max="4" width="10.85546875" style="62" customWidth="1"/>
    <col min="5" max="5" width="62.5703125" style="1" customWidth="1"/>
    <col min="6" max="6" width="13.28515625" style="62" customWidth="1"/>
    <col min="7" max="9" width="13.28515625" style="1" customWidth="1"/>
    <col min="10" max="10" width="14.42578125" style="1" bestFit="1" customWidth="1"/>
    <col min="11" max="11" width="12.7109375" style="1" customWidth="1"/>
    <col min="12" max="12" width="17.5703125" style="1" customWidth="1"/>
    <col min="13" max="13" width="12.85546875" style="1" bestFit="1" customWidth="1"/>
    <col min="14" max="16384" width="9.140625" style="1"/>
  </cols>
  <sheetData>
    <row r="1" spans="2:12" ht="12.6" customHeight="1" thickBot="1" x14ac:dyDescent="0.3"/>
    <row r="2" spans="2:12" x14ac:dyDescent="0.25">
      <c r="B2" s="111"/>
      <c r="C2" s="112"/>
      <c r="D2" s="112"/>
      <c r="E2" s="112"/>
      <c r="F2" s="112"/>
      <c r="G2" s="112"/>
      <c r="H2" s="112"/>
      <c r="I2" s="112"/>
      <c r="J2" s="113"/>
    </row>
    <row r="3" spans="2:12" ht="13.5" thickBot="1" x14ac:dyDescent="0.3">
      <c r="B3" s="114"/>
      <c r="C3" s="115"/>
      <c r="D3" s="115"/>
      <c r="E3" s="115"/>
      <c r="F3" s="115"/>
      <c r="G3" s="115"/>
      <c r="H3" s="115"/>
      <c r="I3" s="115"/>
      <c r="J3" s="116"/>
    </row>
    <row r="4" spans="2:12" ht="12.75" customHeight="1" thickBot="1" x14ac:dyDescent="0.3">
      <c r="B4" s="67"/>
      <c r="C4" s="64"/>
      <c r="D4" s="64"/>
      <c r="E4" s="8"/>
      <c r="F4" s="64"/>
      <c r="G4" s="8"/>
      <c r="H4" s="8"/>
      <c r="I4" s="8"/>
      <c r="J4" s="16"/>
    </row>
    <row r="5" spans="2:12" ht="15" customHeight="1" x14ac:dyDescent="0.25">
      <c r="B5" s="117" t="s">
        <v>232</v>
      </c>
      <c r="C5" s="118"/>
      <c r="D5" s="118"/>
      <c r="E5" s="118"/>
      <c r="F5" s="119" t="s">
        <v>234</v>
      </c>
      <c r="G5" s="119"/>
      <c r="H5" s="119"/>
      <c r="I5" s="119"/>
      <c r="J5" s="120"/>
    </row>
    <row r="6" spans="2:12" x14ac:dyDescent="0.25">
      <c r="B6" s="105" t="s">
        <v>233</v>
      </c>
      <c r="C6" s="106"/>
      <c r="D6" s="106"/>
      <c r="E6" s="106"/>
      <c r="F6" s="106" t="s">
        <v>235</v>
      </c>
      <c r="G6" s="84"/>
      <c r="H6" s="84"/>
      <c r="I6" s="84"/>
      <c r="J6" s="121"/>
    </row>
    <row r="7" spans="2:12" ht="15" customHeight="1" thickBot="1" x14ac:dyDescent="0.3">
      <c r="B7" s="53"/>
      <c r="C7" s="4"/>
      <c r="D7" s="4"/>
      <c r="E7" s="4"/>
      <c r="F7" s="101"/>
      <c r="G7" s="101"/>
      <c r="H7" s="101"/>
      <c r="I7" s="101"/>
      <c r="J7" s="102"/>
    </row>
    <row r="8" spans="2:12" ht="13.5" thickBot="1" x14ac:dyDescent="0.3">
      <c r="B8" s="67"/>
      <c r="C8" s="64"/>
      <c r="D8" s="64"/>
      <c r="E8" s="8"/>
      <c r="F8" s="64"/>
      <c r="G8" s="8"/>
      <c r="H8" s="8"/>
      <c r="I8" s="8"/>
      <c r="J8" s="16"/>
    </row>
    <row r="9" spans="2:12" x14ac:dyDescent="0.25">
      <c r="B9" s="103" t="s">
        <v>239</v>
      </c>
      <c r="C9" s="104"/>
      <c r="D9" s="104"/>
      <c r="E9" s="104"/>
      <c r="F9" s="58"/>
      <c r="G9" s="2"/>
      <c r="H9" s="2"/>
      <c r="I9" s="2"/>
      <c r="J9" s="3"/>
    </row>
    <row r="10" spans="2:12" x14ac:dyDescent="0.25">
      <c r="B10" s="55" t="s">
        <v>256</v>
      </c>
      <c r="C10" s="17"/>
      <c r="D10" s="17"/>
      <c r="E10" s="17"/>
      <c r="F10" s="64"/>
      <c r="G10" s="8"/>
      <c r="H10" s="8"/>
      <c r="I10" s="8"/>
      <c r="J10" s="16"/>
    </row>
    <row r="11" spans="2:12" x14ac:dyDescent="0.25">
      <c r="B11" s="105" t="s">
        <v>238</v>
      </c>
      <c r="C11" s="106"/>
      <c r="D11" s="106"/>
      <c r="E11" s="106"/>
      <c r="F11" s="56" t="s">
        <v>236</v>
      </c>
      <c r="G11" s="13"/>
      <c r="H11" s="8"/>
      <c r="I11" s="8"/>
      <c r="J11" s="16"/>
    </row>
    <row r="12" spans="2:12" ht="15" customHeight="1" x14ac:dyDescent="0.25">
      <c r="B12" s="105" t="s">
        <v>237</v>
      </c>
      <c r="C12" s="106"/>
      <c r="D12" s="106"/>
      <c r="E12" s="106"/>
      <c r="F12" s="56" t="s">
        <v>21</v>
      </c>
      <c r="G12" s="13"/>
      <c r="H12" s="8"/>
      <c r="I12" s="8"/>
      <c r="J12" s="16"/>
    </row>
    <row r="13" spans="2:12" ht="15" customHeight="1" thickBot="1" x14ac:dyDescent="0.3">
      <c r="B13" s="107" t="s">
        <v>194</v>
      </c>
      <c r="C13" s="101"/>
      <c r="D13" s="101"/>
      <c r="E13" s="101"/>
      <c r="F13" s="54" t="s">
        <v>251</v>
      </c>
      <c r="G13" s="11"/>
      <c r="H13" s="4"/>
      <c r="I13" s="4"/>
      <c r="J13" s="5"/>
      <c r="L13" s="1">
        <v>1.2643</v>
      </c>
    </row>
    <row r="14" spans="2:12" ht="13.5" thickBot="1" x14ac:dyDescent="0.3">
      <c r="B14" s="55"/>
      <c r="C14" s="56"/>
      <c r="D14" s="56"/>
      <c r="E14" s="8"/>
      <c r="F14" s="56"/>
      <c r="G14" s="13"/>
      <c r="H14" s="8"/>
      <c r="I14" s="8"/>
      <c r="J14" s="16"/>
    </row>
    <row r="15" spans="2:12" ht="13.5" thickBot="1" x14ac:dyDescent="0.3">
      <c r="B15" s="108" t="s">
        <v>16</v>
      </c>
      <c r="C15" s="109"/>
      <c r="D15" s="109"/>
      <c r="E15" s="109"/>
      <c r="F15" s="109"/>
      <c r="G15" s="109"/>
      <c r="H15" s="109"/>
      <c r="I15" s="109"/>
      <c r="J15" s="110"/>
    </row>
    <row r="16" spans="2:12" x14ac:dyDescent="0.25">
      <c r="B16" s="67"/>
      <c r="C16" s="64"/>
      <c r="D16" s="64"/>
      <c r="E16" s="8"/>
      <c r="F16" s="64"/>
      <c r="G16" s="8"/>
      <c r="H16" s="8"/>
      <c r="I16" s="8"/>
      <c r="J16" s="16"/>
    </row>
    <row r="17" spans="2:12" s="40" customFormat="1" ht="13.15" customHeight="1" x14ac:dyDescent="0.25">
      <c r="B17" s="100" t="s">
        <v>0</v>
      </c>
      <c r="C17" s="98" t="s">
        <v>20</v>
      </c>
      <c r="D17" s="98" t="s">
        <v>6</v>
      </c>
      <c r="E17" s="98" t="s">
        <v>1</v>
      </c>
      <c r="F17" s="98" t="s">
        <v>2</v>
      </c>
      <c r="G17" s="98" t="s">
        <v>3</v>
      </c>
      <c r="H17" s="98" t="s">
        <v>23</v>
      </c>
      <c r="I17" s="98" t="s">
        <v>24</v>
      </c>
      <c r="J17" s="99" t="s">
        <v>19</v>
      </c>
    </row>
    <row r="18" spans="2:12" s="40" customFormat="1" x14ac:dyDescent="0.25">
      <c r="B18" s="100"/>
      <c r="C18" s="98"/>
      <c r="D18" s="98"/>
      <c r="E18" s="98"/>
      <c r="F18" s="98"/>
      <c r="G18" s="98"/>
      <c r="H18" s="98"/>
      <c r="I18" s="98"/>
      <c r="J18" s="99"/>
    </row>
    <row r="19" spans="2:12" s="34" customFormat="1" ht="13.9" customHeight="1" x14ac:dyDescent="0.25">
      <c r="B19" s="35" t="s">
        <v>5</v>
      </c>
      <c r="C19" s="36"/>
      <c r="D19" s="36"/>
      <c r="E19" s="93" t="s">
        <v>26</v>
      </c>
      <c r="F19" s="93"/>
      <c r="G19" s="93"/>
      <c r="H19" s="93"/>
      <c r="I19" s="93"/>
      <c r="J19" s="94"/>
    </row>
    <row r="20" spans="2:12" s="34" customFormat="1" ht="25.5" x14ac:dyDescent="0.25">
      <c r="B20" s="26" t="s">
        <v>27</v>
      </c>
      <c r="C20" s="27" t="s">
        <v>52</v>
      </c>
      <c r="D20" s="28" t="s">
        <v>199</v>
      </c>
      <c r="E20" s="29" t="s">
        <v>200</v>
      </c>
      <c r="F20" s="27" t="s">
        <v>22</v>
      </c>
      <c r="G20" s="30">
        <v>1</v>
      </c>
      <c r="H20" s="31">
        <v>1449.61</v>
      </c>
      <c r="I20" s="31">
        <f t="shared" ref="I20" si="0">H20*$L$13</f>
        <v>1832.7419229999998</v>
      </c>
      <c r="J20" s="39">
        <f t="shared" ref="J20" si="1">G20*I20</f>
        <v>1832.7419229999998</v>
      </c>
      <c r="K20" s="38">
        <f>H20*1.2614</f>
        <v>1828.5380539999999</v>
      </c>
    </row>
    <row r="21" spans="2:12" s="34" customFormat="1" ht="13.9" customHeight="1" x14ac:dyDescent="0.25">
      <c r="B21" s="26" t="s">
        <v>28</v>
      </c>
      <c r="C21" s="27" t="s">
        <v>52</v>
      </c>
      <c r="D21" s="28" t="s">
        <v>201</v>
      </c>
      <c r="E21" s="29" t="s">
        <v>202</v>
      </c>
      <c r="F21" s="27" t="s">
        <v>22</v>
      </c>
      <c r="G21" s="30">
        <v>1</v>
      </c>
      <c r="H21" s="31">
        <v>628.91</v>
      </c>
      <c r="I21" s="32">
        <f>H21*$L$13</f>
        <v>795.13091299999996</v>
      </c>
      <c r="J21" s="33">
        <f>G21*I21</f>
        <v>795.13091299999996</v>
      </c>
      <c r="K21" s="38">
        <f t="shared" ref="K21:K26" si="2">H21*1.2614</f>
        <v>793.30707400000006</v>
      </c>
    </row>
    <row r="22" spans="2:12" s="34" customFormat="1" ht="25.5" x14ac:dyDescent="0.25">
      <c r="B22" s="26" t="s">
        <v>29</v>
      </c>
      <c r="C22" s="27" t="s">
        <v>52</v>
      </c>
      <c r="D22" s="28" t="s">
        <v>91</v>
      </c>
      <c r="E22" s="29" t="s">
        <v>92</v>
      </c>
      <c r="F22" s="27" t="s">
        <v>18</v>
      </c>
      <c r="G22" s="30">
        <v>26</v>
      </c>
      <c r="H22" s="31">
        <v>46.43</v>
      </c>
      <c r="I22" s="32">
        <f>H22*$L$13</f>
        <v>58.701448999999997</v>
      </c>
      <c r="J22" s="33">
        <f>G22*I22</f>
        <v>1526.237674</v>
      </c>
      <c r="K22" s="38">
        <f t="shared" si="2"/>
        <v>58.566802000000003</v>
      </c>
    </row>
    <row r="23" spans="2:12" s="34" customFormat="1" ht="25.5" x14ac:dyDescent="0.25">
      <c r="B23" s="26" t="s">
        <v>30</v>
      </c>
      <c r="C23" s="27" t="s">
        <v>52</v>
      </c>
      <c r="D23" s="28" t="s">
        <v>93</v>
      </c>
      <c r="E23" s="29" t="s">
        <v>94</v>
      </c>
      <c r="F23" s="27" t="s">
        <v>34</v>
      </c>
      <c r="G23" s="30">
        <v>2.62</v>
      </c>
      <c r="H23" s="31">
        <v>77.849999999999994</v>
      </c>
      <c r="I23" s="32">
        <f>H23*$L$13</f>
        <v>98.425754999999995</v>
      </c>
      <c r="J23" s="33">
        <f t="shared" ref="J23:J26" si="3">G23*I23</f>
        <v>257.87547810000001</v>
      </c>
      <c r="K23" s="38">
        <f t="shared" si="2"/>
        <v>98.19999</v>
      </c>
    </row>
    <row r="24" spans="2:12" s="34" customFormat="1" ht="25.5" x14ac:dyDescent="0.25">
      <c r="B24" s="26" t="s">
        <v>31</v>
      </c>
      <c r="C24" s="27" t="s">
        <v>52</v>
      </c>
      <c r="D24" s="28" t="s">
        <v>95</v>
      </c>
      <c r="E24" s="29" t="s">
        <v>96</v>
      </c>
      <c r="F24" s="27" t="s">
        <v>34</v>
      </c>
      <c r="G24" s="30">
        <f>(0.9*0.9*0.05*6)+(1.25*1.25*0.05*3)</f>
        <v>0.47737500000000005</v>
      </c>
      <c r="H24" s="31">
        <v>228.81</v>
      </c>
      <c r="I24" s="32">
        <f>H24*$L$13</f>
        <v>289.28448300000002</v>
      </c>
      <c r="J24" s="33">
        <f t="shared" si="3"/>
        <v>138.09718007212501</v>
      </c>
      <c r="K24" s="38">
        <f t="shared" si="2"/>
        <v>288.62093400000003</v>
      </c>
    </row>
    <row r="25" spans="2:12" s="34" customFormat="1" ht="38.25" x14ac:dyDescent="0.25">
      <c r="B25" s="26" t="s">
        <v>32</v>
      </c>
      <c r="C25" s="27" t="s">
        <v>52</v>
      </c>
      <c r="D25" s="28" t="s">
        <v>197</v>
      </c>
      <c r="E25" s="29" t="s">
        <v>198</v>
      </c>
      <c r="F25" s="27" t="s">
        <v>34</v>
      </c>
      <c r="G25" s="30">
        <v>3.02</v>
      </c>
      <c r="H25" s="31">
        <v>2672.48</v>
      </c>
      <c r="I25" s="32">
        <f>H25*$L$13</f>
        <v>3378.816464</v>
      </c>
      <c r="J25" s="33">
        <f t="shared" si="3"/>
        <v>10204.025721280001</v>
      </c>
      <c r="K25" s="38">
        <f t="shared" si="2"/>
        <v>3371.066272</v>
      </c>
    </row>
    <row r="26" spans="2:12" s="34" customFormat="1" x14ac:dyDescent="0.25">
      <c r="B26" s="26" t="s">
        <v>33</v>
      </c>
      <c r="C26" s="27" t="s">
        <v>52</v>
      </c>
      <c r="D26" s="28" t="s">
        <v>217</v>
      </c>
      <c r="E26" s="29" t="s">
        <v>218</v>
      </c>
      <c r="F26" s="27" t="s">
        <v>34</v>
      </c>
      <c r="G26" s="30">
        <f>G25-G23</f>
        <v>0.39999999999999991</v>
      </c>
      <c r="H26" s="31">
        <v>19.88</v>
      </c>
      <c r="I26" s="32">
        <f t="shared" ref="I26" si="4">H26*$L$13</f>
        <v>25.134283999999997</v>
      </c>
      <c r="J26" s="33">
        <f t="shared" si="3"/>
        <v>10.053713599999996</v>
      </c>
      <c r="K26" s="38">
        <f t="shared" si="2"/>
        <v>25.076632</v>
      </c>
    </row>
    <row r="27" spans="2:12" s="34" customFormat="1" x14ac:dyDescent="0.25">
      <c r="B27" s="70"/>
      <c r="C27" s="71"/>
      <c r="D27" s="71"/>
      <c r="E27" s="71"/>
      <c r="F27" s="71"/>
      <c r="G27" s="71"/>
      <c r="H27" s="79" t="s">
        <v>213</v>
      </c>
      <c r="I27" s="80"/>
      <c r="J27" s="37">
        <f>SUM(J20:J26)</f>
        <v>14764.162603052126</v>
      </c>
      <c r="L27" s="38">
        <f>J27</f>
        <v>14764.162603052126</v>
      </c>
    </row>
    <row r="28" spans="2:12" s="34" customFormat="1" x14ac:dyDescent="0.25">
      <c r="B28" s="35" t="s">
        <v>35</v>
      </c>
      <c r="C28" s="36"/>
      <c r="D28" s="36"/>
      <c r="E28" s="93" t="s">
        <v>195</v>
      </c>
      <c r="F28" s="93"/>
      <c r="G28" s="93"/>
      <c r="H28" s="93"/>
      <c r="I28" s="93"/>
      <c r="J28" s="94"/>
    </row>
    <row r="29" spans="2:12" s="34" customFormat="1" ht="63.75" x14ac:dyDescent="0.25">
      <c r="B29" s="26" t="s">
        <v>36</v>
      </c>
      <c r="C29" s="27" t="s">
        <v>203</v>
      </c>
      <c r="D29" s="28" t="s">
        <v>204</v>
      </c>
      <c r="E29" s="29" t="s">
        <v>97</v>
      </c>
      <c r="F29" s="27" t="s">
        <v>22</v>
      </c>
      <c r="G29" s="30">
        <v>1</v>
      </c>
      <c r="H29" s="31">
        <v>18745.479999999996</v>
      </c>
      <c r="I29" s="31">
        <f>H29*$L$13</f>
        <v>23699.910363999996</v>
      </c>
      <c r="J29" s="39">
        <f>G29*I29</f>
        <v>23699.910363999996</v>
      </c>
    </row>
    <row r="30" spans="2:12" s="34" customFormat="1" ht="76.5" x14ac:dyDescent="0.25">
      <c r="B30" s="26" t="s">
        <v>37</v>
      </c>
      <c r="C30" s="27" t="s">
        <v>203</v>
      </c>
      <c r="D30" s="28" t="s">
        <v>205</v>
      </c>
      <c r="E30" s="29" t="s">
        <v>98</v>
      </c>
      <c r="F30" s="27" t="s">
        <v>22</v>
      </c>
      <c r="G30" s="30">
        <v>1</v>
      </c>
      <c r="H30" s="31">
        <v>19090.229999999996</v>
      </c>
      <c r="I30" s="31">
        <f>H30*$L$13</f>
        <v>24135.777788999996</v>
      </c>
      <c r="J30" s="39">
        <f>G30*I30</f>
        <v>24135.777788999996</v>
      </c>
    </row>
    <row r="31" spans="2:12" s="34" customFormat="1" x14ac:dyDescent="0.25">
      <c r="B31" s="70"/>
      <c r="C31" s="71"/>
      <c r="D31" s="71"/>
      <c r="E31" s="71"/>
      <c r="F31" s="71"/>
      <c r="G31" s="71"/>
      <c r="H31" s="79" t="s">
        <v>212</v>
      </c>
      <c r="I31" s="80"/>
      <c r="J31" s="41">
        <f>SUM(J29:J30)</f>
        <v>47835.688152999996</v>
      </c>
      <c r="L31" s="38">
        <f>J31</f>
        <v>47835.688152999996</v>
      </c>
    </row>
    <row r="32" spans="2:12" s="34" customFormat="1" x14ac:dyDescent="0.25">
      <c r="B32" s="35" t="s">
        <v>38</v>
      </c>
      <c r="C32" s="36"/>
      <c r="D32" s="36"/>
      <c r="E32" s="93" t="s">
        <v>39</v>
      </c>
      <c r="F32" s="93"/>
      <c r="G32" s="93"/>
      <c r="H32" s="93"/>
      <c r="I32" s="93"/>
      <c r="J32" s="94"/>
    </row>
    <row r="33" spans="2:12" s="34" customFormat="1" ht="38.25" x14ac:dyDescent="0.25">
      <c r="B33" s="26" t="s">
        <v>40</v>
      </c>
      <c r="C33" s="27" t="s">
        <v>203</v>
      </c>
      <c r="D33" s="28" t="s">
        <v>206</v>
      </c>
      <c r="E33" s="29" t="s">
        <v>116</v>
      </c>
      <c r="F33" s="27" t="s">
        <v>22</v>
      </c>
      <c r="G33" s="30">
        <v>1</v>
      </c>
      <c r="H33" s="31">
        <v>8201.6799999999985</v>
      </c>
      <c r="I33" s="31">
        <f>H33*$L$13</f>
        <v>10369.384023999997</v>
      </c>
      <c r="J33" s="39">
        <f>G33*I33</f>
        <v>10369.384023999997</v>
      </c>
    </row>
    <row r="34" spans="2:12" s="34" customFormat="1" ht="38.25" x14ac:dyDescent="0.25">
      <c r="B34" s="26" t="s">
        <v>41</v>
      </c>
      <c r="C34" s="27" t="s">
        <v>203</v>
      </c>
      <c r="D34" s="28" t="s">
        <v>207</v>
      </c>
      <c r="E34" s="29" t="s">
        <v>117</v>
      </c>
      <c r="F34" s="27" t="s">
        <v>22</v>
      </c>
      <c r="G34" s="30">
        <v>1</v>
      </c>
      <c r="H34" s="31">
        <v>8201.6799999999985</v>
      </c>
      <c r="I34" s="31">
        <f t="shared" ref="I34:I37" si="5">H34*$L$13</f>
        <v>10369.384023999997</v>
      </c>
      <c r="J34" s="39">
        <f t="shared" ref="J34:J37" si="6">G34*I34</f>
        <v>10369.384023999997</v>
      </c>
    </row>
    <row r="35" spans="2:12" s="34" customFormat="1" ht="38.25" x14ac:dyDescent="0.25">
      <c r="B35" s="26" t="s">
        <v>42</v>
      </c>
      <c r="C35" s="27" t="s">
        <v>52</v>
      </c>
      <c r="D35" s="28" t="s">
        <v>250</v>
      </c>
      <c r="E35" s="29" t="s">
        <v>249</v>
      </c>
      <c r="F35" s="27" t="s">
        <v>43</v>
      </c>
      <c r="G35" s="30">
        <v>56</v>
      </c>
      <c r="H35" s="31">
        <v>15.5</v>
      </c>
      <c r="I35" s="31">
        <f t="shared" si="5"/>
        <v>19.59665</v>
      </c>
      <c r="J35" s="39">
        <f t="shared" si="6"/>
        <v>1097.4123999999999</v>
      </c>
    </row>
    <row r="36" spans="2:12" s="34" customFormat="1" ht="25.5" x14ac:dyDescent="0.25">
      <c r="B36" s="26" t="s">
        <v>241</v>
      </c>
      <c r="C36" s="27" t="s">
        <v>52</v>
      </c>
      <c r="D36" s="28" t="s">
        <v>243</v>
      </c>
      <c r="E36" s="29" t="s">
        <v>242</v>
      </c>
      <c r="F36" s="27" t="s">
        <v>18</v>
      </c>
      <c r="G36" s="30">
        <v>8</v>
      </c>
      <c r="H36" s="31">
        <v>86.55</v>
      </c>
      <c r="I36" s="31">
        <f t="shared" ref="I36" si="7">H36*$L$13</f>
        <v>109.42516499999999</v>
      </c>
      <c r="J36" s="39">
        <f t="shared" ref="J36" si="8">G36*I36</f>
        <v>875.40131999999994</v>
      </c>
    </row>
    <row r="37" spans="2:12" s="34" customFormat="1" ht="38.25" x14ac:dyDescent="0.25">
      <c r="B37" s="26" t="s">
        <v>248</v>
      </c>
      <c r="C37" s="27" t="s">
        <v>52</v>
      </c>
      <c r="D37" s="28" t="s">
        <v>99</v>
      </c>
      <c r="E37" s="29" t="s">
        <v>100</v>
      </c>
      <c r="F37" s="27" t="s">
        <v>43</v>
      </c>
      <c r="G37" s="30">
        <v>56</v>
      </c>
      <c r="H37" s="31">
        <v>52.51</v>
      </c>
      <c r="I37" s="31">
        <f t="shared" si="5"/>
        <v>66.388392999999994</v>
      </c>
      <c r="J37" s="39">
        <f t="shared" si="6"/>
        <v>3717.7500079999995</v>
      </c>
    </row>
    <row r="38" spans="2:12" s="34" customFormat="1" x14ac:dyDescent="0.25">
      <c r="B38" s="70"/>
      <c r="C38" s="71"/>
      <c r="D38" s="71"/>
      <c r="E38" s="71"/>
      <c r="F38" s="71"/>
      <c r="G38" s="71"/>
      <c r="H38" s="79" t="s">
        <v>211</v>
      </c>
      <c r="I38" s="80"/>
      <c r="J38" s="37">
        <f>SUM(J33:J37)</f>
        <v>26429.331775999995</v>
      </c>
      <c r="L38" s="38">
        <f>J38</f>
        <v>26429.331775999995</v>
      </c>
    </row>
    <row r="39" spans="2:12" x14ac:dyDescent="0.25">
      <c r="B39" s="66" t="s">
        <v>44</v>
      </c>
      <c r="C39" s="20"/>
      <c r="D39" s="20"/>
      <c r="E39" s="96" t="s">
        <v>54</v>
      </c>
      <c r="F39" s="96"/>
      <c r="G39" s="96"/>
      <c r="H39" s="96"/>
      <c r="I39" s="96"/>
      <c r="J39" s="97"/>
    </row>
    <row r="40" spans="2:12" s="34" customFormat="1" ht="38.25" x14ac:dyDescent="0.25">
      <c r="B40" s="26" t="s">
        <v>45</v>
      </c>
      <c r="C40" s="27" t="s">
        <v>52</v>
      </c>
      <c r="D40" s="28" t="s">
        <v>118</v>
      </c>
      <c r="E40" s="29" t="s">
        <v>119</v>
      </c>
      <c r="F40" s="27" t="s">
        <v>22</v>
      </c>
      <c r="G40" s="30">
        <v>1</v>
      </c>
      <c r="H40" s="31">
        <v>924.15</v>
      </c>
      <c r="I40" s="31">
        <f>H40*$L$13</f>
        <v>1168.4028449999998</v>
      </c>
      <c r="J40" s="39">
        <f t="shared" ref="J40:J48" si="9">G40*I40</f>
        <v>1168.4028449999998</v>
      </c>
    </row>
    <row r="41" spans="2:12" s="34" customFormat="1" ht="38.25" x14ac:dyDescent="0.25">
      <c r="B41" s="26" t="s">
        <v>46</v>
      </c>
      <c r="C41" s="27" t="s">
        <v>52</v>
      </c>
      <c r="D41" s="28" t="s">
        <v>114</v>
      </c>
      <c r="E41" s="29" t="s">
        <v>115</v>
      </c>
      <c r="F41" s="27" t="s">
        <v>22</v>
      </c>
      <c r="G41" s="30">
        <v>2</v>
      </c>
      <c r="H41" s="31">
        <v>956.52</v>
      </c>
      <c r="I41" s="31">
        <f>H41*$L$13</f>
        <v>1209.3282360000001</v>
      </c>
      <c r="J41" s="39">
        <f t="shared" si="9"/>
        <v>2418.6564720000001</v>
      </c>
    </row>
    <row r="42" spans="2:12" s="34" customFormat="1" ht="25.5" x14ac:dyDescent="0.25">
      <c r="B42" s="26" t="s">
        <v>47</v>
      </c>
      <c r="C42" s="27" t="s">
        <v>52</v>
      </c>
      <c r="D42" s="28" t="s">
        <v>175</v>
      </c>
      <c r="E42" s="29" t="s">
        <v>176</v>
      </c>
      <c r="F42" s="27" t="s">
        <v>22</v>
      </c>
      <c r="G42" s="30">
        <v>1</v>
      </c>
      <c r="H42" s="31">
        <v>438.7</v>
      </c>
      <c r="I42" s="31">
        <f>H42*$L$13</f>
        <v>554.64841000000001</v>
      </c>
      <c r="J42" s="39">
        <f t="shared" si="9"/>
        <v>554.64841000000001</v>
      </c>
    </row>
    <row r="43" spans="2:12" s="34" customFormat="1" ht="25.5" x14ac:dyDescent="0.25">
      <c r="B43" s="26" t="s">
        <v>161</v>
      </c>
      <c r="C43" s="27" t="s">
        <v>52</v>
      </c>
      <c r="D43" s="28" t="s">
        <v>162</v>
      </c>
      <c r="E43" s="29" t="s">
        <v>163</v>
      </c>
      <c r="F43" s="27" t="s">
        <v>43</v>
      </c>
      <c r="G43" s="30">
        <f>(0.8*2.1)*2</f>
        <v>3.3600000000000003</v>
      </c>
      <c r="H43" s="31">
        <v>1192.43</v>
      </c>
      <c r="I43" s="31">
        <f>H43*$L$13</f>
        <v>1507.5892490000001</v>
      </c>
      <c r="J43" s="39">
        <f t="shared" si="9"/>
        <v>5065.4998766400013</v>
      </c>
    </row>
    <row r="44" spans="2:12" s="34" customFormat="1" ht="33" customHeight="1" x14ac:dyDescent="0.25">
      <c r="B44" s="26" t="s">
        <v>164</v>
      </c>
      <c r="C44" s="27" t="s">
        <v>52</v>
      </c>
      <c r="D44" s="28" t="s">
        <v>87</v>
      </c>
      <c r="E44" s="29" t="s">
        <v>88</v>
      </c>
      <c r="F44" s="27" t="s">
        <v>43</v>
      </c>
      <c r="G44" s="30">
        <f>(0.6*0.4)</f>
        <v>0.24</v>
      </c>
      <c r="H44" s="31">
        <v>793</v>
      </c>
      <c r="I44" s="31">
        <f t="shared" ref="I44:I48" si="10">H44*$L$13</f>
        <v>1002.5898999999999</v>
      </c>
      <c r="J44" s="39">
        <f t="shared" si="9"/>
        <v>240.62157599999998</v>
      </c>
    </row>
    <row r="45" spans="2:12" s="34" customFormat="1" ht="38.25" x14ac:dyDescent="0.25">
      <c r="B45" s="26" t="s">
        <v>165</v>
      </c>
      <c r="C45" s="27" t="s">
        <v>25</v>
      </c>
      <c r="D45" s="28" t="s">
        <v>172</v>
      </c>
      <c r="E45" s="29" t="s">
        <v>171</v>
      </c>
      <c r="F45" s="27" t="s">
        <v>22</v>
      </c>
      <c r="G45" s="30">
        <v>2</v>
      </c>
      <c r="H45" s="31">
        <v>663.63</v>
      </c>
      <c r="I45" s="31">
        <f t="shared" si="10"/>
        <v>839.02740900000003</v>
      </c>
      <c r="J45" s="39">
        <f t="shared" si="9"/>
        <v>1678.0548180000001</v>
      </c>
    </row>
    <row r="46" spans="2:12" s="34" customFormat="1" ht="38.25" x14ac:dyDescent="0.25">
      <c r="B46" s="26" t="s">
        <v>168</v>
      </c>
      <c r="C46" s="27" t="s">
        <v>52</v>
      </c>
      <c r="D46" s="28" t="s">
        <v>89</v>
      </c>
      <c r="E46" s="29" t="s">
        <v>90</v>
      </c>
      <c r="F46" s="27" t="s">
        <v>43</v>
      </c>
      <c r="G46" s="30">
        <f>(1*1.2)*2</f>
        <v>2.4</v>
      </c>
      <c r="H46" s="31">
        <v>414.88</v>
      </c>
      <c r="I46" s="31">
        <f t="shared" si="10"/>
        <v>524.53278399999999</v>
      </c>
      <c r="J46" s="39">
        <f t="shared" si="9"/>
        <v>1258.8786815999999</v>
      </c>
    </row>
    <row r="47" spans="2:12" s="34" customFormat="1" ht="25.5" x14ac:dyDescent="0.25">
      <c r="B47" s="26" t="s">
        <v>173</v>
      </c>
      <c r="C47" s="27" t="s">
        <v>52</v>
      </c>
      <c r="D47" s="28" t="s">
        <v>166</v>
      </c>
      <c r="E47" s="29" t="s">
        <v>167</v>
      </c>
      <c r="F47" s="27" t="s">
        <v>43</v>
      </c>
      <c r="G47" s="30">
        <f>G46</f>
        <v>2.4</v>
      </c>
      <c r="H47" s="31">
        <v>603.85</v>
      </c>
      <c r="I47" s="31">
        <f t="shared" si="10"/>
        <v>763.44755499999997</v>
      </c>
      <c r="J47" s="39">
        <f t="shared" si="9"/>
        <v>1832.2741319999998</v>
      </c>
    </row>
    <row r="48" spans="2:12" s="34" customFormat="1" ht="25.5" x14ac:dyDescent="0.25">
      <c r="B48" s="26" t="s">
        <v>174</v>
      </c>
      <c r="C48" s="27" t="s">
        <v>52</v>
      </c>
      <c r="D48" s="28" t="s">
        <v>169</v>
      </c>
      <c r="E48" s="29" t="s">
        <v>170</v>
      </c>
      <c r="F48" s="27" t="s">
        <v>18</v>
      </c>
      <c r="G48" s="30">
        <f>(((1+1+1.2+1.2)*4)+(0.6+0.6+0.4+0.4))</f>
        <v>19.600000000000001</v>
      </c>
      <c r="H48" s="31">
        <v>19.809999999999999</v>
      </c>
      <c r="I48" s="31">
        <f t="shared" si="10"/>
        <v>25.045782999999997</v>
      </c>
      <c r="J48" s="39">
        <f t="shared" si="9"/>
        <v>490.89734679999998</v>
      </c>
    </row>
    <row r="49" spans="2:12" x14ac:dyDescent="0.25">
      <c r="B49" s="72"/>
      <c r="C49" s="73"/>
      <c r="D49" s="73"/>
      <c r="E49" s="73"/>
      <c r="F49" s="73"/>
      <c r="G49" s="73"/>
      <c r="H49" s="81" t="s">
        <v>210</v>
      </c>
      <c r="I49" s="82"/>
      <c r="J49" s="65">
        <f>SUM(J40:J48)</f>
        <v>14707.934158040001</v>
      </c>
      <c r="L49" s="12">
        <f>J49</f>
        <v>14707.934158040001</v>
      </c>
    </row>
    <row r="50" spans="2:12" s="34" customFormat="1" x14ac:dyDescent="0.25">
      <c r="B50" s="35" t="s">
        <v>48</v>
      </c>
      <c r="C50" s="36"/>
      <c r="D50" s="36"/>
      <c r="E50" s="93" t="s">
        <v>101</v>
      </c>
      <c r="F50" s="93"/>
      <c r="G50" s="93"/>
      <c r="H50" s="93"/>
      <c r="I50" s="93"/>
      <c r="J50" s="94"/>
    </row>
    <row r="51" spans="2:12" s="34" customFormat="1" ht="25.5" x14ac:dyDescent="0.25">
      <c r="B51" s="26" t="s">
        <v>49</v>
      </c>
      <c r="C51" s="27" t="s">
        <v>52</v>
      </c>
      <c r="D51" s="28" t="s">
        <v>106</v>
      </c>
      <c r="E51" s="29" t="s">
        <v>107</v>
      </c>
      <c r="F51" s="27" t="s">
        <v>43</v>
      </c>
      <c r="G51" s="30">
        <f>((17.2+10.54+4.16+11.58)*2.7)-((1*1.2*4)+(0.6*0.4)+(0.8*2.1*4)+(0.7*2.1)+(1*2.1))</f>
        <v>102.066</v>
      </c>
      <c r="H51" s="31">
        <v>17.91</v>
      </c>
      <c r="I51" s="31">
        <f>H51*$L$13</f>
        <v>22.643612999999998</v>
      </c>
      <c r="J51" s="39">
        <f>G51*I51</f>
        <v>2311.1430044579997</v>
      </c>
    </row>
    <row r="52" spans="2:12" s="34" customFormat="1" ht="25.5" x14ac:dyDescent="0.25">
      <c r="B52" s="26" t="s">
        <v>50</v>
      </c>
      <c r="C52" s="27" t="s">
        <v>52</v>
      </c>
      <c r="D52" s="28" t="s">
        <v>184</v>
      </c>
      <c r="E52" s="29" t="s">
        <v>185</v>
      </c>
      <c r="F52" s="27" t="s">
        <v>43</v>
      </c>
      <c r="G52" s="30">
        <f>(3.5*8*2)</f>
        <v>56</v>
      </c>
      <c r="H52" s="31">
        <v>29.92</v>
      </c>
      <c r="I52" s="31">
        <f>H52*$L$13</f>
        <v>37.827856000000004</v>
      </c>
      <c r="J52" s="39">
        <f>G52*I52</f>
        <v>2118.3599360000003</v>
      </c>
    </row>
    <row r="53" spans="2:12" s="34" customFormat="1" ht="38.25" x14ac:dyDescent="0.25">
      <c r="B53" s="26" t="s">
        <v>50</v>
      </c>
      <c r="C53" s="27" t="s">
        <v>52</v>
      </c>
      <c r="D53" s="28" t="s">
        <v>102</v>
      </c>
      <c r="E53" s="29" t="s">
        <v>103</v>
      </c>
      <c r="F53" s="27" t="s">
        <v>43</v>
      </c>
      <c r="G53" s="30">
        <f>(16.24+6.91+1.06+2.15+8.37+2.8)</f>
        <v>37.529999999999994</v>
      </c>
      <c r="H53" s="31">
        <v>41.73</v>
      </c>
      <c r="I53" s="31">
        <f>H53*$L$13</f>
        <v>52.759238999999994</v>
      </c>
      <c r="J53" s="39">
        <f>G53*I53</f>
        <v>1980.0542396699996</v>
      </c>
    </row>
    <row r="54" spans="2:12" s="34" customFormat="1" ht="44.45" customHeight="1" x14ac:dyDescent="0.25">
      <c r="B54" s="26" t="s">
        <v>51</v>
      </c>
      <c r="C54" s="27" t="s">
        <v>52</v>
      </c>
      <c r="D54" s="28" t="s">
        <v>104</v>
      </c>
      <c r="E54" s="29" t="s">
        <v>105</v>
      </c>
      <c r="F54" s="27" t="s">
        <v>43</v>
      </c>
      <c r="G54" s="30">
        <f>(3.75*1.5)</f>
        <v>5.625</v>
      </c>
      <c r="H54" s="31">
        <v>58.18</v>
      </c>
      <c r="I54" s="31">
        <f t="shared" ref="I54" si="11">H54*$L$13</f>
        <v>73.556973999999997</v>
      </c>
      <c r="J54" s="39">
        <f t="shared" ref="J54" si="12">G54*I54</f>
        <v>413.75797875000001</v>
      </c>
    </row>
    <row r="55" spans="2:12" s="34" customFormat="1" x14ac:dyDescent="0.25">
      <c r="B55" s="70"/>
      <c r="C55" s="71"/>
      <c r="D55" s="71"/>
      <c r="E55" s="71"/>
      <c r="F55" s="71"/>
      <c r="G55" s="71"/>
      <c r="H55" s="79" t="s">
        <v>214</v>
      </c>
      <c r="I55" s="80"/>
      <c r="J55" s="37">
        <f>SUM(J51:J54)</f>
        <v>6823.3151588779992</v>
      </c>
      <c r="L55" s="38">
        <f>J55</f>
        <v>6823.3151588779992</v>
      </c>
    </row>
    <row r="56" spans="2:12" s="34" customFormat="1" x14ac:dyDescent="0.25">
      <c r="B56" s="35" t="s">
        <v>53</v>
      </c>
      <c r="C56" s="36"/>
      <c r="D56" s="36"/>
      <c r="E56" s="93" t="s">
        <v>86</v>
      </c>
      <c r="F56" s="93"/>
      <c r="G56" s="93"/>
      <c r="H56" s="93"/>
      <c r="I56" s="93"/>
      <c r="J56" s="94"/>
    </row>
    <row r="57" spans="2:12" s="34" customFormat="1" x14ac:dyDescent="0.25">
      <c r="B57" s="26" t="s">
        <v>55</v>
      </c>
      <c r="C57" s="27" t="s">
        <v>52</v>
      </c>
      <c r="D57" s="28" t="s">
        <v>178</v>
      </c>
      <c r="E57" s="29" t="s">
        <v>179</v>
      </c>
      <c r="F57" s="27" t="s">
        <v>43</v>
      </c>
      <c r="G57" s="30">
        <f>((0.7*2.1*2)+(0.8*2.1*4))</f>
        <v>9.66</v>
      </c>
      <c r="H57" s="31">
        <v>1.99</v>
      </c>
      <c r="I57" s="31">
        <f t="shared" ref="I57:I63" si="13">H57*$L$13</f>
        <v>2.5159569999999998</v>
      </c>
      <c r="J57" s="39">
        <f t="shared" ref="J57:J63" si="14">G57*I57</f>
        <v>24.304144619999999</v>
      </c>
    </row>
    <row r="58" spans="2:12" s="34" customFormat="1" x14ac:dyDescent="0.25">
      <c r="B58" s="26" t="s">
        <v>55</v>
      </c>
      <c r="C58" s="27" t="s">
        <v>52</v>
      </c>
      <c r="D58" s="28" t="s">
        <v>180</v>
      </c>
      <c r="E58" s="29" t="s">
        <v>181</v>
      </c>
      <c r="F58" s="27" t="s">
        <v>43</v>
      </c>
      <c r="G58" s="30">
        <f>G57</f>
        <v>9.66</v>
      </c>
      <c r="H58" s="31">
        <v>31.8</v>
      </c>
      <c r="I58" s="31">
        <f t="shared" si="13"/>
        <v>40.204740000000001</v>
      </c>
      <c r="J58" s="39">
        <f t="shared" si="14"/>
        <v>388.37778840000004</v>
      </c>
    </row>
    <row r="59" spans="2:12" s="34" customFormat="1" ht="25.5" x14ac:dyDescent="0.25">
      <c r="B59" s="26" t="s">
        <v>55</v>
      </c>
      <c r="C59" s="27" t="s">
        <v>52</v>
      </c>
      <c r="D59" s="28" t="s">
        <v>182</v>
      </c>
      <c r="E59" s="29" t="s">
        <v>183</v>
      </c>
      <c r="F59" s="27" t="s">
        <v>43</v>
      </c>
      <c r="G59" s="30">
        <f>G57</f>
        <v>9.66</v>
      </c>
      <c r="H59" s="31">
        <v>22.46</v>
      </c>
      <c r="I59" s="31">
        <f t="shared" si="13"/>
        <v>28.396177999999999</v>
      </c>
      <c r="J59" s="39">
        <f t="shared" si="14"/>
        <v>274.30707947999997</v>
      </c>
    </row>
    <row r="60" spans="2:12" s="34" customFormat="1" ht="25.5" x14ac:dyDescent="0.25">
      <c r="B60" s="26" t="s">
        <v>56</v>
      </c>
      <c r="C60" s="27" t="s">
        <v>52</v>
      </c>
      <c r="D60" s="28" t="s">
        <v>108</v>
      </c>
      <c r="E60" s="29" t="s">
        <v>111</v>
      </c>
      <c r="F60" s="27" t="s">
        <v>43</v>
      </c>
      <c r="G60" s="30">
        <f>((28*2.7)-((1*1.2*4)+(0.8*2.1*2)+(0.4*0.6)))</f>
        <v>67.2</v>
      </c>
      <c r="H60" s="31">
        <v>2.97</v>
      </c>
      <c r="I60" s="31">
        <f t="shared" si="13"/>
        <v>3.7549710000000003</v>
      </c>
      <c r="J60" s="39">
        <f t="shared" si="14"/>
        <v>252.33405120000003</v>
      </c>
    </row>
    <row r="61" spans="2:12" s="34" customFormat="1" x14ac:dyDescent="0.25">
      <c r="B61" s="26" t="s">
        <v>57</v>
      </c>
      <c r="C61" s="27" t="s">
        <v>52</v>
      </c>
      <c r="D61" s="28" t="s">
        <v>112</v>
      </c>
      <c r="E61" s="29" t="s">
        <v>113</v>
      </c>
      <c r="F61" s="27" t="s">
        <v>43</v>
      </c>
      <c r="G61" s="30">
        <f>G60</f>
        <v>67.2</v>
      </c>
      <c r="H61" s="31">
        <v>13.38</v>
      </c>
      <c r="I61" s="31">
        <f t="shared" si="13"/>
        <v>16.916333999999999</v>
      </c>
      <c r="J61" s="39">
        <f t="shared" si="14"/>
        <v>1136.7776448</v>
      </c>
    </row>
    <row r="62" spans="2:12" s="34" customFormat="1" ht="25.5" x14ac:dyDescent="0.25">
      <c r="B62" s="26" t="s">
        <v>177</v>
      </c>
      <c r="C62" s="27" t="s">
        <v>52</v>
      </c>
      <c r="D62" s="28" t="s">
        <v>109</v>
      </c>
      <c r="E62" s="29" t="s">
        <v>110</v>
      </c>
      <c r="F62" s="27" t="s">
        <v>43</v>
      </c>
      <c r="G62" s="30">
        <f>G51</f>
        <v>102.066</v>
      </c>
      <c r="H62" s="31">
        <v>12.52</v>
      </c>
      <c r="I62" s="31">
        <f t="shared" si="13"/>
        <v>15.829035999999999</v>
      </c>
      <c r="J62" s="39">
        <f t="shared" si="14"/>
        <v>1615.6063883759998</v>
      </c>
    </row>
    <row r="63" spans="2:12" s="34" customFormat="1" ht="25.5" x14ac:dyDescent="0.25">
      <c r="B63" s="26" t="s">
        <v>186</v>
      </c>
      <c r="C63" s="27" t="s">
        <v>52</v>
      </c>
      <c r="D63" s="28" t="s">
        <v>187</v>
      </c>
      <c r="E63" s="29" t="s">
        <v>188</v>
      </c>
      <c r="F63" s="27" t="s">
        <v>43</v>
      </c>
      <c r="G63" s="30">
        <f>G52</f>
        <v>56</v>
      </c>
      <c r="H63" s="31">
        <v>14.52</v>
      </c>
      <c r="I63" s="31">
        <f t="shared" si="13"/>
        <v>18.357635999999999</v>
      </c>
      <c r="J63" s="39">
        <f t="shared" si="14"/>
        <v>1028.0276159999999</v>
      </c>
    </row>
    <row r="64" spans="2:12" s="34" customFormat="1" x14ac:dyDescent="0.25">
      <c r="B64" s="70"/>
      <c r="C64" s="71"/>
      <c r="D64" s="71"/>
      <c r="E64" s="71"/>
      <c r="F64" s="71"/>
      <c r="G64" s="71"/>
      <c r="H64" s="79" t="s">
        <v>58</v>
      </c>
      <c r="I64" s="80"/>
      <c r="J64" s="37">
        <f>SUM(J57:J63)</f>
        <v>4719.7347128759993</v>
      </c>
      <c r="L64" s="38">
        <f>J64</f>
        <v>4719.7347128759993</v>
      </c>
    </row>
    <row r="65" spans="2:12" s="34" customFormat="1" x14ac:dyDescent="0.25">
      <c r="B65" s="35" t="s">
        <v>59</v>
      </c>
      <c r="C65" s="36"/>
      <c r="D65" s="36"/>
      <c r="E65" s="93" t="s">
        <v>120</v>
      </c>
      <c r="F65" s="93"/>
      <c r="G65" s="93"/>
      <c r="H65" s="93"/>
      <c r="I65" s="93"/>
      <c r="J65" s="94"/>
    </row>
    <row r="66" spans="2:12" s="34" customFormat="1" ht="25.5" x14ac:dyDescent="0.25">
      <c r="B66" s="26" t="s">
        <v>121</v>
      </c>
      <c r="C66" s="27" t="s">
        <v>52</v>
      </c>
      <c r="D66" s="28" t="s">
        <v>124</v>
      </c>
      <c r="E66" s="29" t="s">
        <v>125</v>
      </c>
      <c r="F66" s="27" t="s">
        <v>22</v>
      </c>
      <c r="G66" s="30">
        <v>1</v>
      </c>
      <c r="H66" s="31">
        <v>503.58</v>
      </c>
      <c r="I66" s="31">
        <f>H66*$L$13</f>
        <v>636.67619400000001</v>
      </c>
      <c r="J66" s="39">
        <f>G66*I66</f>
        <v>636.67619400000001</v>
      </c>
    </row>
    <row r="67" spans="2:12" s="34" customFormat="1" ht="51" x14ac:dyDescent="0.25">
      <c r="B67" s="26" t="s">
        <v>122</v>
      </c>
      <c r="C67" s="27" t="s">
        <v>52</v>
      </c>
      <c r="D67" s="28" t="s">
        <v>126</v>
      </c>
      <c r="E67" s="29" t="s">
        <v>127</v>
      </c>
      <c r="F67" s="27" t="s">
        <v>22</v>
      </c>
      <c r="G67" s="30">
        <v>1</v>
      </c>
      <c r="H67" s="31">
        <v>298.98</v>
      </c>
      <c r="I67" s="31">
        <f t="shared" ref="I67:I68" si="15">H67*$L$13</f>
        <v>378.00041400000003</v>
      </c>
      <c r="J67" s="39">
        <f t="shared" ref="J67:J68" si="16">G67*I67</f>
        <v>378.00041400000003</v>
      </c>
    </row>
    <row r="68" spans="2:12" s="34" customFormat="1" ht="25.5" x14ac:dyDescent="0.25">
      <c r="B68" s="26" t="s">
        <v>123</v>
      </c>
      <c r="C68" s="27" t="s">
        <v>52</v>
      </c>
      <c r="D68" s="28" t="s">
        <v>128</v>
      </c>
      <c r="E68" s="29" t="s">
        <v>129</v>
      </c>
      <c r="F68" s="27" t="s">
        <v>22</v>
      </c>
      <c r="G68" s="30">
        <v>1</v>
      </c>
      <c r="H68" s="31">
        <v>88.67</v>
      </c>
      <c r="I68" s="31">
        <f t="shared" si="15"/>
        <v>112.105481</v>
      </c>
      <c r="J68" s="39">
        <f t="shared" si="16"/>
        <v>112.105481</v>
      </c>
    </row>
    <row r="69" spans="2:12" s="34" customFormat="1" x14ac:dyDescent="0.25">
      <c r="B69" s="70"/>
      <c r="C69" s="71"/>
      <c r="D69" s="71"/>
      <c r="E69" s="71"/>
      <c r="F69" s="71"/>
      <c r="G69" s="71"/>
      <c r="H69" s="79" t="s">
        <v>130</v>
      </c>
      <c r="I69" s="80"/>
      <c r="J69" s="37">
        <f>SUM(J66:J68)</f>
        <v>1126.782089</v>
      </c>
      <c r="L69" s="38">
        <f>J69</f>
        <v>1126.782089</v>
      </c>
    </row>
    <row r="70" spans="2:12" s="34" customFormat="1" x14ac:dyDescent="0.25">
      <c r="B70" s="35" t="s">
        <v>60</v>
      </c>
      <c r="C70" s="36"/>
      <c r="D70" s="36"/>
      <c r="E70" s="93" t="s">
        <v>131</v>
      </c>
      <c r="F70" s="93"/>
      <c r="G70" s="93"/>
      <c r="H70" s="93"/>
      <c r="I70" s="93"/>
      <c r="J70" s="94"/>
    </row>
    <row r="71" spans="2:12" s="34" customFormat="1" ht="25.5" x14ac:dyDescent="0.25">
      <c r="B71" s="26" t="s">
        <v>61</v>
      </c>
      <c r="C71" s="27" t="s">
        <v>52</v>
      </c>
      <c r="D71" s="28" t="s">
        <v>132</v>
      </c>
      <c r="E71" s="29" t="s">
        <v>133</v>
      </c>
      <c r="F71" s="27" t="s">
        <v>22</v>
      </c>
      <c r="G71" s="30">
        <v>1</v>
      </c>
      <c r="H71" s="31">
        <v>52.29</v>
      </c>
      <c r="I71" s="31">
        <f>H71*$L$13</f>
        <v>66.110247000000001</v>
      </c>
      <c r="J71" s="39">
        <f>G71*I71</f>
        <v>66.110247000000001</v>
      </c>
    </row>
    <row r="72" spans="2:12" s="34" customFormat="1" ht="25.5" x14ac:dyDescent="0.25">
      <c r="B72" s="26" t="s">
        <v>62</v>
      </c>
      <c r="C72" s="27" t="s">
        <v>52</v>
      </c>
      <c r="D72" s="28" t="s">
        <v>134</v>
      </c>
      <c r="E72" s="29" t="s">
        <v>135</v>
      </c>
      <c r="F72" s="27" t="s">
        <v>22</v>
      </c>
      <c r="G72" s="30">
        <v>2</v>
      </c>
      <c r="H72" s="31">
        <v>59.85</v>
      </c>
      <c r="I72" s="31">
        <f t="shared" ref="I72:I73" si="17">H72*$L$13</f>
        <v>75.668355000000005</v>
      </c>
      <c r="J72" s="39">
        <f t="shared" ref="J72:J73" si="18">G72*I72</f>
        <v>151.33671000000001</v>
      </c>
    </row>
    <row r="73" spans="2:12" s="34" customFormat="1" ht="25.5" x14ac:dyDescent="0.25">
      <c r="B73" s="26" t="s">
        <v>63</v>
      </c>
      <c r="C73" s="27" t="s">
        <v>52</v>
      </c>
      <c r="D73" s="28" t="s">
        <v>136</v>
      </c>
      <c r="E73" s="29" t="s">
        <v>137</v>
      </c>
      <c r="F73" s="27" t="s">
        <v>22</v>
      </c>
      <c r="G73" s="30">
        <v>1</v>
      </c>
      <c r="H73" s="31">
        <v>247.23</v>
      </c>
      <c r="I73" s="31">
        <f t="shared" si="17"/>
        <v>312.57288899999998</v>
      </c>
      <c r="J73" s="39">
        <f t="shared" si="18"/>
        <v>312.57288899999998</v>
      </c>
    </row>
    <row r="74" spans="2:12" s="34" customFormat="1" x14ac:dyDescent="0.25">
      <c r="B74" s="26" t="s">
        <v>64</v>
      </c>
      <c r="C74" s="27" t="s">
        <v>52</v>
      </c>
      <c r="D74" s="28" t="s">
        <v>138</v>
      </c>
      <c r="E74" s="29" t="s">
        <v>139</v>
      </c>
      <c r="F74" s="27" t="s">
        <v>22</v>
      </c>
      <c r="G74" s="30">
        <v>1</v>
      </c>
      <c r="H74" s="31">
        <v>240.42</v>
      </c>
      <c r="I74" s="31">
        <f>H74*$L$13</f>
        <v>303.96300600000001</v>
      </c>
      <c r="J74" s="39">
        <f>G74*I74</f>
        <v>303.96300600000001</v>
      </c>
    </row>
    <row r="75" spans="2:12" s="34" customFormat="1" x14ac:dyDescent="0.25">
      <c r="B75" s="70"/>
      <c r="C75" s="71"/>
      <c r="D75" s="71"/>
      <c r="E75" s="71"/>
      <c r="F75" s="71"/>
      <c r="G75" s="71"/>
      <c r="H75" s="79" t="s">
        <v>215</v>
      </c>
      <c r="I75" s="80"/>
      <c r="J75" s="37">
        <f>SUM(J71:J74)</f>
        <v>833.98285199999987</v>
      </c>
      <c r="L75" s="38">
        <f>J75</f>
        <v>833.98285199999987</v>
      </c>
    </row>
    <row r="76" spans="2:12" s="34" customFormat="1" x14ac:dyDescent="0.25">
      <c r="B76" s="35" t="s">
        <v>65</v>
      </c>
      <c r="C76" s="36"/>
      <c r="D76" s="36"/>
      <c r="E76" s="93" t="s">
        <v>140</v>
      </c>
      <c r="F76" s="93"/>
      <c r="G76" s="93"/>
      <c r="H76" s="93"/>
      <c r="I76" s="93"/>
      <c r="J76" s="94"/>
    </row>
    <row r="77" spans="2:12" s="34" customFormat="1" ht="25.5" x14ac:dyDescent="0.25">
      <c r="B77" s="26" t="s">
        <v>66</v>
      </c>
      <c r="C77" s="27" t="s">
        <v>52</v>
      </c>
      <c r="D77" s="28" t="s">
        <v>145</v>
      </c>
      <c r="E77" s="29" t="s">
        <v>146</v>
      </c>
      <c r="F77" s="27" t="s">
        <v>22</v>
      </c>
      <c r="G77" s="30">
        <v>1</v>
      </c>
      <c r="H77" s="31">
        <v>409.37</v>
      </c>
      <c r="I77" s="31">
        <f>H77*$L$13</f>
        <v>517.56649100000004</v>
      </c>
      <c r="J77" s="39">
        <f>G77*I77</f>
        <v>517.56649100000004</v>
      </c>
    </row>
    <row r="78" spans="2:12" s="34" customFormat="1" ht="25.5" x14ac:dyDescent="0.25">
      <c r="B78" s="26" t="s">
        <v>67</v>
      </c>
      <c r="C78" s="27" t="s">
        <v>25</v>
      </c>
      <c r="D78" s="28" t="s">
        <v>209</v>
      </c>
      <c r="E78" s="29" t="s">
        <v>143</v>
      </c>
      <c r="F78" s="27" t="s">
        <v>22</v>
      </c>
      <c r="G78" s="30">
        <v>1</v>
      </c>
      <c r="H78" s="31">
        <v>2057.9299999999998</v>
      </c>
      <c r="I78" s="31">
        <f t="shared" ref="I78:I79" si="19">H78*$L$13</f>
        <v>2601.8408989999998</v>
      </c>
      <c r="J78" s="39">
        <f t="shared" ref="J78:J79" si="20">G78*I78</f>
        <v>2601.8408989999998</v>
      </c>
    </row>
    <row r="79" spans="2:12" s="34" customFormat="1" ht="25.5" x14ac:dyDescent="0.25">
      <c r="B79" s="26" t="s">
        <v>68</v>
      </c>
      <c r="C79" s="27" t="s">
        <v>25</v>
      </c>
      <c r="D79" s="28" t="s">
        <v>208</v>
      </c>
      <c r="E79" s="29" t="s">
        <v>144</v>
      </c>
      <c r="F79" s="27" t="s">
        <v>22</v>
      </c>
      <c r="G79" s="30">
        <v>1</v>
      </c>
      <c r="H79" s="31">
        <v>1853.23</v>
      </c>
      <c r="I79" s="31">
        <f t="shared" si="19"/>
        <v>2343.038689</v>
      </c>
      <c r="J79" s="39">
        <f t="shared" si="20"/>
        <v>2343.038689</v>
      </c>
    </row>
    <row r="80" spans="2:12" s="34" customFormat="1" ht="25.5" x14ac:dyDescent="0.25">
      <c r="B80" s="26" t="s">
        <v>69</v>
      </c>
      <c r="C80" s="27" t="s">
        <v>52</v>
      </c>
      <c r="D80" s="28" t="s">
        <v>142</v>
      </c>
      <c r="E80" s="29" t="s">
        <v>141</v>
      </c>
      <c r="F80" s="27" t="s">
        <v>22</v>
      </c>
      <c r="G80" s="30">
        <v>1</v>
      </c>
      <c r="H80" s="31">
        <v>649.28</v>
      </c>
      <c r="I80" s="31">
        <f>H80*$L$13</f>
        <v>820.88470399999994</v>
      </c>
      <c r="J80" s="39">
        <f>G80*I80</f>
        <v>820.88470399999994</v>
      </c>
    </row>
    <row r="81" spans="2:12" s="34" customFormat="1" x14ac:dyDescent="0.25">
      <c r="B81" s="70"/>
      <c r="C81" s="71"/>
      <c r="D81" s="71"/>
      <c r="E81" s="71"/>
      <c r="F81" s="71"/>
      <c r="G81" s="71"/>
      <c r="H81" s="79" t="s">
        <v>216</v>
      </c>
      <c r="I81" s="80"/>
      <c r="J81" s="37">
        <f>SUM(J77:J80)</f>
        <v>6283.3307829999994</v>
      </c>
      <c r="L81" s="38">
        <f>J81</f>
        <v>6283.3307829999994</v>
      </c>
    </row>
    <row r="82" spans="2:12" s="34" customFormat="1" x14ac:dyDescent="0.25">
      <c r="B82" s="35" t="s">
        <v>70</v>
      </c>
      <c r="C82" s="36"/>
      <c r="D82" s="36"/>
      <c r="E82" s="93" t="s">
        <v>147</v>
      </c>
      <c r="F82" s="93"/>
      <c r="G82" s="93"/>
      <c r="H82" s="93"/>
      <c r="I82" s="93"/>
      <c r="J82" s="94"/>
    </row>
    <row r="83" spans="2:12" s="34" customFormat="1" ht="38.25" x14ac:dyDescent="0.25">
      <c r="B83" s="26" t="s">
        <v>71</v>
      </c>
      <c r="C83" s="27" t="s">
        <v>52</v>
      </c>
      <c r="D83" s="28" t="s">
        <v>148</v>
      </c>
      <c r="E83" s="29" t="s">
        <v>149</v>
      </c>
      <c r="F83" s="27" t="s">
        <v>22</v>
      </c>
      <c r="G83" s="30">
        <v>14</v>
      </c>
      <c r="H83" s="31">
        <v>123.03</v>
      </c>
      <c r="I83" s="31">
        <f t="shared" ref="I83" si="21">H83*$L$13</f>
        <v>155.546829</v>
      </c>
      <c r="J83" s="39">
        <f t="shared" ref="J83" si="22">G83*I83</f>
        <v>2177.6556060000003</v>
      </c>
    </row>
    <row r="84" spans="2:12" s="34" customFormat="1" ht="38.25" x14ac:dyDescent="0.25">
      <c r="B84" s="26" t="s">
        <v>72</v>
      </c>
      <c r="C84" s="27" t="s">
        <v>52</v>
      </c>
      <c r="D84" s="28" t="s">
        <v>151</v>
      </c>
      <c r="E84" s="29" t="s">
        <v>152</v>
      </c>
      <c r="F84" s="27" t="s">
        <v>22</v>
      </c>
      <c r="G84" s="30">
        <v>7</v>
      </c>
      <c r="H84" s="31">
        <v>139.66</v>
      </c>
      <c r="I84" s="31">
        <f>H84*$L$13</f>
        <v>176.572138</v>
      </c>
      <c r="J84" s="39">
        <f>G84*I84</f>
        <v>1236.004966</v>
      </c>
    </row>
    <row r="85" spans="2:12" s="34" customFormat="1" ht="38.25" x14ac:dyDescent="0.25">
      <c r="B85" s="26" t="s">
        <v>73</v>
      </c>
      <c r="C85" s="27" t="s">
        <v>52</v>
      </c>
      <c r="D85" s="28" t="s">
        <v>153</v>
      </c>
      <c r="E85" s="29" t="s">
        <v>155</v>
      </c>
      <c r="F85" s="27" t="s">
        <v>22</v>
      </c>
      <c r="G85" s="30">
        <v>1</v>
      </c>
      <c r="H85" s="31">
        <v>140.03</v>
      </c>
      <c r="I85" s="31">
        <f t="shared" ref="I85:I87" si="23">H85*$L$13</f>
        <v>177.039929</v>
      </c>
      <c r="J85" s="39">
        <f t="shared" ref="J85:J87" si="24">G85*I85</f>
        <v>177.039929</v>
      </c>
    </row>
    <row r="86" spans="2:12" s="34" customFormat="1" ht="38.25" x14ac:dyDescent="0.25">
      <c r="B86" s="26" t="s">
        <v>74</v>
      </c>
      <c r="C86" s="27" t="s">
        <v>52</v>
      </c>
      <c r="D86" s="28" t="s">
        <v>150</v>
      </c>
      <c r="E86" s="29" t="s">
        <v>154</v>
      </c>
      <c r="F86" s="27" t="s">
        <v>22</v>
      </c>
      <c r="G86" s="30">
        <v>1</v>
      </c>
      <c r="H86" s="31">
        <v>325.87</v>
      </c>
      <c r="I86" s="31">
        <f t="shared" si="23"/>
        <v>411.99744099999998</v>
      </c>
      <c r="J86" s="39">
        <f t="shared" si="24"/>
        <v>411.99744099999998</v>
      </c>
    </row>
    <row r="87" spans="2:12" s="34" customFormat="1" ht="25.5" x14ac:dyDescent="0.25">
      <c r="B87" s="26" t="s">
        <v>75</v>
      </c>
      <c r="C87" s="27" t="s">
        <v>52</v>
      </c>
      <c r="D87" s="28" t="s">
        <v>221</v>
      </c>
      <c r="E87" s="29" t="s">
        <v>222</v>
      </c>
      <c r="F87" s="27" t="s">
        <v>22</v>
      </c>
      <c r="G87" s="30">
        <v>1</v>
      </c>
      <c r="H87" s="31">
        <v>11.37</v>
      </c>
      <c r="I87" s="31">
        <f t="shared" si="23"/>
        <v>14.375090999999999</v>
      </c>
      <c r="J87" s="39">
        <f t="shared" si="24"/>
        <v>14.375090999999999</v>
      </c>
    </row>
    <row r="88" spans="2:12" s="34" customFormat="1" ht="25.5" x14ac:dyDescent="0.25">
      <c r="B88" s="26" t="s">
        <v>76</v>
      </c>
      <c r="C88" s="27" t="s">
        <v>52</v>
      </c>
      <c r="D88" s="28" t="s">
        <v>156</v>
      </c>
      <c r="E88" s="29" t="s">
        <v>157</v>
      </c>
      <c r="F88" s="27" t="s">
        <v>22</v>
      </c>
      <c r="G88" s="30">
        <v>1</v>
      </c>
      <c r="H88" s="31">
        <v>12.6</v>
      </c>
      <c r="I88" s="31">
        <f t="shared" ref="I88" si="25">H88*$L$13</f>
        <v>15.93018</v>
      </c>
      <c r="J88" s="39">
        <f t="shared" ref="J88" si="26">G88*I88</f>
        <v>15.93018</v>
      </c>
    </row>
    <row r="89" spans="2:12" s="34" customFormat="1" ht="25.5" x14ac:dyDescent="0.25">
      <c r="B89" s="26" t="s">
        <v>77</v>
      </c>
      <c r="C89" s="27" t="s">
        <v>52</v>
      </c>
      <c r="D89" s="28" t="s">
        <v>219</v>
      </c>
      <c r="E89" s="29" t="s">
        <v>220</v>
      </c>
      <c r="F89" s="27" t="s">
        <v>22</v>
      </c>
      <c r="G89" s="30">
        <v>1</v>
      </c>
      <c r="H89" s="31">
        <v>14.08</v>
      </c>
      <c r="I89" s="31">
        <f>H89*$L$13</f>
        <v>17.801344</v>
      </c>
      <c r="J89" s="39">
        <f>G89*I89</f>
        <v>17.801344</v>
      </c>
    </row>
    <row r="90" spans="2:12" s="34" customFormat="1" ht="25.5" x14ac:dyDescent="0.25">
      <c r="B90" s="26" t="s">
        <v>78</v>
      </c>
      <c r="C90" s="27" t="s">
        <v>52</v>
      </c>
      <c r="D90" s="28" t="s">
        <v>230</v>
      </c>
      <c r="E90" s="29" t="s">
        <v>231</v>
      </c>
      <c r="F90" s="27" t="s">
        <v>22</v>
      </c>
      <c r="G90" s="30">
        <v>1</v>
      </c>
      <c r="H90" s="31">
        <v>23.1</v>
      </c>
      <c r="I90" s="31">
        <f t="shared" ref="I90:I93" si="27">H90*$L$13</f>
        <v>29.20533</v>
      </c>
      <c r="J90" s="39">
        <f t="shared" ref="J90:J93" si="28">G90*I90</f>
        <v>29.20533</v>
      </c>
    </row>
    <row r="91" spans="2:12" s="34" customFormat="1" ht="25.5" x14ac:dyDescent="0.25">
      <c r="B91" s="26" t="s">
        <v>79</v>
      </c>
      <c r="C91" s="27" t="s">
        <v>25</v>
      </c>
      <c r="D91" s="28" t="s">
        <v>224</v>
      </c>
      <c r="E91" s="29" t="s">
        <v>228</v>
      </c>
      <c r="F91" s="27" t="s">
        <v>22</v>
      </c>
      <c r="G91" s="30">
        <v>1</v>
      </c>
      <c r="H91" s="31">
        <v>59.62</v>
      </c>
      <c r="I91" s="31">
        <f t="shared" ref="I91" si="29">H91*$L$13</f>
        <v>75.377566000000002</v>
      </c>
      <c r="J91" s="39">
        <f t="shared" ref="J91" si="30">G91*I91</f>
        <v>75.377566000000002</v>
      </c>
    </row>
    <row r="92" spans="2:12" s="34" customFormat="1" x14ac:dyDescent="0.25">
      <c r="B92" s="26" t="s">
        <v>80</v>
      </c>
      <c r="C92" s="27" t="s">
        <v>25</v>
      </c>
      <c r="D92" s="28" t="s">
        <v>226</v>
      </c>
      <c r="E92" s="29" t="s">
        <v>227</v>
      </c>
      <c r="F92" s="27" t="s">
        <v>22</v>
      </c>
      <c r="G92" s="30">
        <v>1</v>
      </c>
      <c r="H92" s="31">
        <v>133.54</v>
      </c>
      <c r="I92" s="31">
        <f t="shared" ref="I92" si="31">H92*$L$13</f>
        <v>168.834622</v>
      </c>
      <c r="J92" s="39">
        <f t="shared" ref="J92" si="32">G92*I92</f>
        <v>168.834622</v>
      </c>
    </row>
    <row r="93" spans="2:12" s="34" customFormat="1" ht="25.5" x14ac:dyDescent="0.25">
      <c r="B93" s="26" t="s">
        <v>223</v>
      </c>
      <c r="C93" s="27" t="s">
        <v>52</v>
      </c>
      <c r="D93" s="28" t="s">
        <v>158</v>
      </c>
      <c r="E93" s="29" t="s">
        <v>159</v>
      </c>
      <c r="F93" s="27" t="s">
        <v>22</v>
      </c>
      <c r="G93" s="30">
        <v>7</v>
      </c>
      <c r="H93" s="31">
        <v>16.03</v>
      </c>
      <c r="I93" s="31">
        <f t="shared" si="27"/>
        <v>20.266729000000002</v>
      </c>
      <c r="J93" s="39">
        <f t="shared" si="28"/>
        <v>141.86710300000001</v>
      </c>
    </row>
    <row r="94" spans="2:12" s="34" customFormat="1" ht="25.5" x14ac:dyDescent="0.25">
      <c r="B94" s="26" t="s">
        <v>225</v>
      </c>
      <c r="C94" s="27" t="s">
        <v>52</v>
      </c>
      <c r="D94" s="28" t="s">
        <v>160</v>
      </c>
      <c r="E94" s="29" t="s">
        <v>229</v>
      </c>
      <c r="F94" s="27" t="s">
        <v>22</v>
      </c>
      <c r="G94" s="30">
        <v>1</v>
      </c>
      <c r="H94" s="31">
        <v>80.209999999999994</v>
      </c>
      <c r="I94" s="31">
        <f>H94*$L$13</f>
        <v>101.40950299999999</v>
      </c>
      <c r="J94" s="39">
        <f>G94*I94</f>
        <v>101.40950299999999</v>
      </c>
    </row>
    <row r="95" spans="2:12" s="34" customFormat="1" x14ac:dyDescent="0.25">
      <c r="B95" s="70"/>
      <c r="C95" s="71"/>
      <c r="D95" s="71"/>
      <c r="E95" s="71"/>
      <c r="F95" s="71"/>
      <c r="G95" s="71"/>
      <c r="H95" s="79" t="s">
        <v>81</v>
      </c>
      <c r="I95" s="80"/>
      <c r="J95" s="37">
        <f>SUM(J83:J94)</f>
        <v>4567.4986809999991</v>
      </c>
      <c r="L95" s="38">
        <f>J95</f>
        <v>4567.4986809999991</v>
      </c>
    </row>
    <row r="96" spans="2:12" x14ac:dyDescent="0.25">
      <c r="B96" s="42"/>
      <c r="C96" s="42"/>
      <c r="D96" s="42"/>
      <c r="E96" s="42"/>
      <c r="F96" s="42"/>
      <c r="G96" s="42"/>
      <c r="H96" s="42"/>
      <c r="I96" s="42"/>
      <c r="J96" s="43"/>
      <c r="L96" s="12"/>
    </row>
    <row r="97" spans="2:13" x14ac:dyDescent="0.25">
      <c r="B97" s="95" t="s">
        <v>14</v>
      </c>
      <c r="C97" s="95"/>
      <c r="D97" s="95"/>
      <c r="E97" s="95"/>
      <c r="F97" s="95"/>
      <c r="G97" s="95"/>
      <c r="H97" s="95"/>
      <c r="I97" s="95"/>
      <c r="J97" s="44">
        <f>J27+J31+J38+J55+J49+J64+J69+J75+J81+J95</f>
        <v>128091.76096684612</v>
      </c>
      <c r="L97" s="51"/>
      <c r="M97" s="12"/>
    </row>
    <row r="98" spans="2:13" x14ac:dyDescent="0.25">
      <c r="B98" s="67"/>
      <c r="C98" s="64"/>
      <c r="D98" s="64"/>
      <c r="E98" s="8"/>
      <c r="F98" s="64"/>
      <c r="G98" s="8"/>
      <c r="H98" s="8"/>
      <c r="I98" s="8"/>
      <c r="J98" s="16"/>
      <c r="M98" s="12"/>
    </row>
    <row r="99" spans="2:13" ht="15" customHeight="1" x14ac:dyDescent="0.25">
      <c r="B99" s="90" t="s">
        <v>12</v>
      </c>
      <c r="C99" s="91"/>
      <c r="D99" s="91"/>
      <c r="E99" s="91"/>
      <c r="F99" s="91"/>
      <c r="G99" s="91"/>
      <c r="H99" s="91"/>
      <c r="I99" s="91"/>
      <c r="J99" s="21">
        <f>J97*0.75</f>
        <v>96068.820725134588</v>
      </c>
    </row>
    <row r="100" spans="2:13" ht="15" customHeight="1" x14ac:dyDescent="0.25">
      <c r="B100" s="90" t="s">
        <v>13</v>
      </c>
      <c r="C100" s="91"/>
      <c r="D100" s="91"/>
      <c r="E100" s="91"/>
      <c r="F100" s="91"/>
      <c r="G100" s="91"/>
      <c r="H100" s="91"/>
      <c r="I100" s="91"/>
      <c r="J100" s="21">
        <f>J97*0.25</f>
        <v>32022.940241711531</v>
      </c>
    </row>
    <row r="101" spans="2:13" ht="15" customHeight="1" x14ac:dyDescent="0.25">
      <c r="B101" s="90" t="s">
        <v>254</v>
      </c>
      <c r="C101" s="91"/>
      <c r="D101" s="91"/>
      <c r="E101" s="91"/>
      <c r="F101" s="91"/>
      <c r="G101" s="91"/>
      <c r="H101" s="91"/>
      <c r="I101" s="91"/>
      <c r="J101" s="21">
        <f>SUM(J99:J100)</f>
        <v>128091.76096684612</v>
      </c>
    </row>
    <row r="102" spans="2:13" ht="15" customHeight="1" x14ac:dyDescent="0.25">
      <c r="B102" s="90" t="s">
        <v>253</v>
      </c>
      <c r="C102" s="91"/>
      <c r="D102" s="91"/>
      <c r="E102" s="91"/>
      <c r="F102" s="91"/>
      <c r="G102" s="91"/>
      <c r="H102" s="91"/>
      <c r="I102" s="91"/>
      <c r="J102" s="21">
        <f>J101*9</f>
        <v>1152825.8487016151</v>
      </c>
    </row>
    <row r="103" spans="2:13" ht="15" customHeight="1" x14ac:dyDescent="0.25">
      <c r="B103" s="69"/>
      <c r="C103" s="68"/>
      <c r="D103" s="68"/>
      <c r="E103" s="68"/>
      <c r="F103" s="68"/>
      <c r="G103" s="68"/>
      <c r="H103" s="68"/>
      <c r="I103" s="68"/>
      <c r="J103" s="136"/>
    </row>
    <row r="104" spans="2:13" x14ac:dyDescent="0.25">
      <c r="B104" s="67"/>
      <c r="C104" s="64"/>
      <c r="D104" s="64"/>
      <c r="E104" s="8"/>
      <c r="F104" s="64"/>
      <c r="G104" s="8"/>
      <c r="H104" s="8"/>
      <c r="I104" s="8"/>
      <c r="J104" s="22"/>
      <c r="M104" s="12"/>
    </row>
    <row r="105" spans="2:13" x14ac:dyDescent="0.25">
      <c r="B105" s="59"/>
      <c r="C105" s="60"/>
      <c r="D105" s="60"/>
      <c r="E105" s="60"/>
      <c r="F105" s="60"/>
      <c r="G105" s="60"/>
      <c r="H105" s="60"/>
      <c r="I105" s="60"/>
      <c r="J105" s="61"/>
    </row>
    <row r="106" spans="2:13" x14ac:dyDescent="0.25">
      <c r="B106" s="67"/>
      <c r="C106" s="74"/>
      <c r="D106" s="74"/>
      <c r="E106" s="8"/>
      <c r="F106" s="92"/>
      <c r="G106" s="92"/>
      <c r="H106" s="8"/>
      <c r="I106" s="8" t="s">
        <v>255</v>
      </c>
      <c r="J106" s="16"/>
    </row>
    <row r="107" spans="2:13" x14ac:dyDescent="0.25">
      <c r="B107" s="67"/>
      <c r="C107" s="76" t="s">
        <v>244</v>
      </c>
      <c r="D107" s="76"/>
      <c r="E107" s="8"/>
      <c r="F107" s="76" t="s">
        <v>246</v>
      </c>
      <c r="G107" s="76"/>
      <c r="H107" s="8"/>
      <c r="I107" s="8"/>
      <c r="J107" s="16"/>
    </row>
    <row r="108" spans="2:13" x14ac:dyDescent="0.25">
      <c r="B108" s="67"/>
      <c r="C108" s="76" t="s">
        <v>245</v>
      </c>
      <c r="D108" s="76"/>
      <c r="E108" s="8"/>
      <c r="F108" s="76" t="s">
        <v>247</v>
      </c>
      <c r="G108" s="76"/>
      <c r="H108" s="8"/>
      <c r="I108" s="8"/>
      <c r="J108" s="16"/>
    </row>
    <row r="109" spans="2:13" x14ac:dyDescent="0.25">
      <c r="B109" s="67"/>
      <c r="C109" s="64"/>
      <c r="D109" s="64"/>
      <c r="E109" s="8"/>
      <c r="F109" s="64"/>
      <c r="G109" s="8"/>
      <c r="H109" s="8"/>
      <c r="I109" s="8"/>
      <c r="J109" s="16"/>
    </row>
    <row r="110" spans="2:13" x14ac:dyDescent="0.25">
      <c r="B110" s="83"/>
      <c r="C110" s="84"/>
      <c r="D110" s="84"/>
      <c r="E110" s="84"/>
      <c r="F110" s="76"/>
      <c r="G110" s="76"/>
      <c r="H110" s="76"/>
      <c r="I110" s="76"/>
      <c r="J110" s="85"/>
    </row>
    <row r="111" spans="2:13" x14ac:dyDescent="0.25">
      <c r="B111" s="83"/>
      <c r="C111" s="84"/>
      <c r="D111" s="84"/>
      <c r="E111" s="84"/>
      <c r="F111" s="76"/>
      <c r="G111" s="76"/>
      <c r="H111" s="76"/>
      <c r="I111" s="76"/>
      <c r="J111" s="85"/>
    </row>
    <row r="112" spans="2:13" x14ac:dyDescent="0.25">
      <c r="B112" s="83"/>
      <c r="C112" s="84"/>
      <c r="D112" s="84"/>
      <c r="E112" s="84"/>
      <c r="F112" s="76"/>
      <c r="G112" s="76"/>
      <c r="H112" s="76"/>
      <c r="I112" s="76"/>
      <c r="J112" s="85"/>
    </row>
    <row r="113" spans="2:10" ht="13.5" thickBot="1" x14ac:dyDescent="0.3">
      <c r="B113" s="86"/>
      <c r="C113" s="87"/>
      <c r="D113" s="87"/>
      <c r="E113" s="87"/>
      <c r="F113" s="88"/>
      <c r="G113" s="88"/>
      <c r="H113" s="88"/>
      <c r="I113" s="88"/>
      <c r="J113" s="89"/>
    </row>
    <row r="114" spans="2:10" x14ac:dyDescent="0.25">
      <c r="B114" s="77"/>
      <c r="C114" s="77"/>
      <c r="D114" s="77"/>
      <c r="E114" s="77"/>
      <c r="F114" s="78"/>
      <c r="G114" s="78"/>
      <c r="H114" s="78"/>
      <c r="I114" s="78"/>
      <c r="J114" s="78"/>
    </row>
  </sheetData>
  <dataConsolidate/>
  <mergeCells count="61">
    <mergeCell ref="B15:J15"/>
    <mergeCell ref="B2:J2"/>
    <mergeCell ref="B3:J3"/>
    <mergeCell ref="B5:E5"/>
    <mergeCell ref="F5:J5"/>
    <mergeCell ref="B6:E6"/>
    <mergeCell ref="F6:J6"/>
    <mergeCell ref="F7:J7"/>
    <mergeCell ref="B9:E9"/>
    <mergeCell ref="B11:E11"/>
    <mergeCell ref="B12:E12"/>
    <mergeCell ref="B13:E13"/>
    <mergeCell ref="B17:B18"/>
    <mergeCell ref="C17:C18"/>
    <mergeCell ref="D17:D18"/>
    <mergeCell ref="E17:E18"/>
    <mergeCell ref="F17:F18"/>
    <mergeCell ref="E32:J32"/>
    <mergeCell ref="E39:J39"/>
    <mergeCell ref="E50:J50"/>
    <mergeCell ref="H17:H18"/>
    <mergeCell ref="I17:I18"/>
    <mergeCell ref="J17:J18"/>
    <mergeCell ref="E19:J19"/>
    <mergeCell ref="E28:J28"/>
    <mergeCell ref="H27:I27"/>
    <mergeCell ref="G17:G18"/>
    <mergeCell ref="E76:J76"/>
    <mergeCell ref="E82:J82"/>
    <mergeCell ref="B97:I97"/>
    <mergeCell ref="H95:I95"/>
    <mergeCell ref="E56:J56"/>
    <mergeCell ref="E65:J65"/>
    <mergeCell ref="E70:J70"/>
    <mergeCell ref="B113:E113"/>
    <mergeCell ref="F113:J113"/>
    <mergeCell ref="B99:I99"/>
    <mergeCell ref="B100:I100"/>
    <mergeCell ref="B101:I101"/>
    <mergeCell ref="B110:E110"/>
    <mergeCell ref="F110:J110"/>
    <mergeCell ref="C107:D107"/>
    <mergeCell ref="C108:D108"/>
    <mergeCell ref="F106:G106"/>
    <mergeCell ref="B102:I102"/>
    <mergeCell ref="F107:G107"/>
    <mergeCell ref="F108:G108"/>
    <mergeCell ref="B114:E114"/>
    <mergeCell ref="F114:J114"/>
    <mergeCell ref="H31:I31"/>
    <mergeCell ref="H49:I49"/>
    <mergeCell ref="H55:I55"/>
    <mergeCell ref="H38:I38"/>
    <mergeCell ref="H64:I64"/>
    <mergeCell ref="H69:I69"/>
    <mergeCell ref="H75:I75"/>
    <mergeCell ref="H81:I81"/>
    <mergeCell ref="B111:E111"/>
    <mergeCell ref="F111:J111"/>
    <mergeCell ref="B112:E112"/>
    <mergeCell ref="F112:J112"/>
  </mergeCells>
  <conditionalFormatting sqref="C33:C34">
    <cfRule type="uniqueValues" dxfId="2" priority="2"/>
  </conditionalFormatting>
  <conditionalFormatting sqref="C30">
    <cfRule type="uniqueValues" dxfId="1" priority="1"/>
  </conditionalFormatting>
  <conditionalFormatting sqref="C29">
    <cfRule type="uniqueValues" dxfId="0" priority="8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7"/>
  <sheetViews>
    <sheetView view="pageBreakPreview" zoomScale="85" zoomScaleNormal="90" zoomScaleSheetLayoutView="85" workbookViewId="0">
      <selection activeCell="E31" sqref="E31"/>
    </sheetView>
  </sheetViews>
  <sheetFormatPr defaultColWidth="13.140625" defaultRowHeight="15" customHeight="1" x14ac:dyDescent="0.25"/>
  <cols>
    <col min="1" max="1" width="13.140625" style="1"/>
    <col min="2" max="2" width="6.140625" style="6" customWidth="1"/>
    <col min="3" max="3" width="13.140625" style="6"/>
    <col min="4" max="4" width="27.7109375" style="1" customWidth="1"/>
    <col min="5" max="5" width="10.140625" style="1" customWidth="1"/>
    <col min="6" max="6" width="13.85546875" style="1" customWidth="1"/>
    <col min="7" max="7" width="9" style="1" customWidth="1"/>
    <col min="8" max="8" width="20.5703125" style="1" customWidth="1"/>
    <col min="9" max="9" width="9.28515625" style="1" customWidth="1"/>
    <col min="10" max="10" width="15.85546875" style="1" customWidth="1"/>
    <col min="11" max="16384" width="13.140625" style="1"/>
  </cols>
  <sheetData>
    <row r="1" spans="2:10" ht="15" customHeight="1" x14ac:dyDescent="0.25">
      <c r="B1" s="14"/>
      <c r="C1" s="14"/>
    </row>
    <row r="2" spans="2:10" ht="15" customHeight="1" thickBot="1" x14ac:dyDescent="0.3">
      <c r="B2" s="45"/>
      <c r="C2" s="46"/>
      <c r="D2" s="8"/>
      <c r="E2" s="8"/>
      <c r="F2" s="46"/>
      <c r="G2" s="13"/>
      <c r="H2" s="13"/>
      <c r="I2" s="13"/>
      <c r="J2" s="16"/>
    </row>
    <row r="3" spans="2:10" ht="15" customHeight="1" thickBot="1" x14ac:dyDescent="0.3">
      <c r="B3" s="108" t="s">
        <v>15</v>
      </c>
      <c r="C3" s="109"/>
      <c r="D3" s="109"/>
      <c r="E3" s="109"/>
      <c r="F3" s="109"/>
      <c r="G3" s="109"/>
      <c r="H3" s="109"/>
      <c r="I3" s="109"/>
      <c r="J3" s="110"/>
    </row>
    <row r="4" spans="2:10" ht="15" customHeight="1" x14ac:dyDescent="0.25">
      <c r="B4" s="135" t="s">
        <v>0</v>
      </c>
      <c r="C4" s="125" t="s">
        <v>7</v>
      </c>
      <c r="D4" s="125"/>
      <c r="E4" s="48" t="s">
        <v>17</v>
      </c>
      <c r="F4" s="125" t="s">
        <v>240</v>
      </c>
      <c r="G4" s="125"/>
      <c r="H4" s="125" t="s">
        <v>252</v>
      </c>
      <c r="I4" s="125"/>
      <c r="J4" s="131" t="s">
        <v>4</v>
      </c>
    </row>
    <row r="5" spans="2:10" ht="15" customHeight="1" x14ac:dyDescent="0.25">
      <c r="B5" s="135"/>
      <c r="C5" s="125"/>
      <c r="D5" s="125"/>
      <c r="E5" s="48" t="s">
        <v>11</v>
      </c>
      <c r="F5" s="48" t="s">
        <v>10</v>
      </c>
      <c r="G5" s="48" t="s">
        <v>11</v>
      </c>
      <c r="H5" s="48" t="s">
        <v>10</v>
      </c>
      <c r="I5" s="48" t="s">
        <v>11</v>
      </c>
      <c r="J5" s="131"/>
    </row>
    <row r="6" spans="2:10" ht="12.75" x14ac:dyDescent="0.25">
      <c r="B6" s="49" t="s">
        <v>5</v>
      </c>
      <c r="C6" s="129" t="s">
        <v>82</v>
      </c>
      <c r="D6" s="129"/>
      <c r="E6" s="18">
        <f t="shared" ref="E6:E13" si="0">(J6/$J$16)*100</f>
        <v>11.526239073935068</v>
      </c>
      <c r="F6" s="23">
        <f>G6*J6</f>
        <v>14764.162603052126</v>
      </c>
      <c r="G6" s="9">
        <v>1</v>
      </c>
      <c r="H6" s="23">
        <f>I6*J6</f>
        <v>0</v>
      </c>
      <c r="I6" s="9"/>
      <c r="J6" s="24">
        <f>LICITAÇÃO!J27</f>
        <v>14764.162603052126</v>
      </c>
    </row>
    <row r="7" spans="2:10" s="7" customFormat="1" ht="12.75" x14ac:dyDescent="0.25">
      <c r="B7" s="49" t="s">
        <v>35</v>
      </c>
      <c r="C7" s="128" t="s">
        <v>196</v>
      </c>
      <c r="D7" s="128"/>
      <c r="E7" s="18">
        <f t="shared" si="0"/>
        <v>37.344859491299573</v>
      </c>
      <c r="F7" s="23">
        <f>G7*J7</f>
        <v>47835.688152999996</v>
      </c>
      <c r="G7" s="9">
        <v>1</v>
      </c>
      <c r="H7" s="23">
        <f>I7*J7</f>
        <v>0</v>
      </c>
      <c r="I7" s="9"/>
      <c r="J7" s="24">
        <f>LICITAÇÃO!J31</f>
        <v>47835.688152999996</v>
      </c>
    </row>
    <row r="8" spans="2:10" s="7" customFormat="1" ht="12.75" x14ac:dyDescent="0.25">
      <c r="B8" s="49" t="s">
        <v>38</v>
      </c>
      <c r="C8" s="128" t="s">
        <v>83</v>
      </c>
      <c r="D8" s="128"/>
      <c r="E8" s="18">
        <f t="shared" si="0"/>
        <v>20.633123923435384</v>
      </c>
      <c r="F8" s="23">
        <f>G8*J8</f>
        <v>26429.331775999995</v>
      </c>
      <c r="G8" s="9">
        <v>1</v>
      </c>
      <c r="H8" s="23">
        <f>I8*J8</f>
        <v>0</v>
      </c>
      <c r="I8" s="9"/>
      <c r="J8" s="24">
        <f>LICITAÇÃO!J38</f>
        <v>26429.331775999995</v>
      </c>
    </row>
    <row r="9" spans="2:10" ht="12.75" x14ac:dyDescent="0.25">
      <c r="B9" s="49" t="s">
        <v>44</v>
      </c>
      <c r="C9" s="129" t="s">
        <v>84</v>
      </c>
      <c r="D9" s="129"/>
      <c r="E9" s="18">
        <f t="shared" si="0"/>
        <v>11.482342070265428</v>
      </c>
      <c r="F9" s="23">
        <f>G9*J9</f>
        <v>0</v>
      </c>
      <c r="G9" s="9">
        <v>0</v>
      </c>
      <c r="H9" s="23">
        <f>I9*J9</f>
        <v>14707.934158040001</v>
      </c>
      <c r="I9" s="9">
        <v>1</v>
      </c>
      <c r="J9" s="24">
        <f>LICITAÇÃO!J49</f>
        <v>14707.934158040001</v>
      </c>
    </row>
    <row r="10" spans="2:10" s="7" customFormat="1" ht="12.75" x14ac:dyDescent="0.25">
      <c r="B10" s="49" t="s">
        <v>48</v>
      </c>
      <c r="C10" s="128" t="s">
        <v>189</v>
      </c>
      <c r="D10" s="128"/>
      <c r="E10" s="18">
        <f t="shared" si="0"/>
        <v>5.3268962089170371</v>
      </c>
      <c r="F10" s="23">
        <f>G10*J10</f>
        <v>0</v>
      </c>
      <c r="G10" s="9">
        <v>0</v>
      </c>
      <c r="H10" s="23">
        <f>I10*J10</f>
        <v>6823.3151588779992</v>
      </c>
      <c r="I10" s="9">
        <v>1</v>
      </c>
      <c r="J10" s="24">
        <f>LICITAÇÃO!J55</f>
        <v>6823.3151588779992</v>
      </c>
    </row>
    <row r="11" spans="2:10" s="7" customFormat="1" ht="12.75" x14ac:dyDescent="0.25">
      <c r="B11" s="49" t="s">
        <v>53</v>
      </c>
      <c r="C11" s="128" t="s">
        <v>85</v>
      </c>
      <c r="D11" s="128"/>
      <c r="E11" s="18">
        <f t="shared" si="0"/>
        <v>3.6846512822144772</v>
      </c>
      <c r="F11" s="23">
        <f>G11*J11</f>
        <v>0</v>
      </c>
      <c r="G11" s="9">
        <v>0</v>
      </c>
      <c r="H11" s="23">
        <f>I11*J11</f>
        <v>4719.7347128759993</v>
      </c>
      <c r="I11" s="9">
        <v>1</v>
      </c>
      <c r="J11" s="24">
        <f>LICITAÇÃO!J64</f>
        <v>4719.7347128759993</v>
      </c>
    </row>
    <row r="12" spans="2:10" ht="12.75" x14ac:dyDescent="0.25">
      <c r="B12" s="49" t="s">
        <v>59</v>
      </c>
      <c r="C12" s="129" t="s">
        <v>190</v>
      </c>
      <c r="D12" s="129"/>
      <c r="E12" s="18">
        <f t="shared" si="0"/>
        <v>0.87966788846914523</v>
      </c>
      <c r="F12" s="23">
        <f>G12*J12</f>
        <v>0</v>
      </c>
      <c r="G12" s="9">
        <v>0</v>
      </c>
      <c r="H12" s="23">
        <f>I12*J12</f>
        <v>1126.782089</v>
      </c>
      <c r="I12" s="9">
        <v>1</v>
      </c>
      <c r="J12" s="24">
        <f>LICITAÇÃO!J69</f>
        <v>1126.782089</v>
      </c>
    </row>
    <row r="13" spans="2:10" s="7" customFormat="1" ht="12.75" x14ac:dyDescent="0.25">
      <c r="B13" s="49" t="s">
        <v>60</v>
      </c>
      <c r="C13" s="128" t="s">
        <v>191</v>
      </c>
      <c r="D13" s="128"/>
      <c r="E13" s="18">
        <f t="shared" si="0"/>
        <v>0.65108235354486144</v>
      </c>
      <c r="F13" s="23">
        <f>G13*J13</f>
        <v>0</v>
      </c>
      <c r="G13" s="9">
        <v>0</v>
      </c>
      <c r="H13" s="23">
        <f>I13*J13</f>
        <v>833.98285199999987</v>
      </c>
      <c r="I13" s="9">
        <v>1</v>
      </c>
      <c r="J13" s="24">
        <f>LICITAÇÃO!J75</f>
        <v>833.98285199999987</v>
      </c>
    </row>
    <row r="14" spans="2:10" ht="13.15" customHeight="1" x14ac:dyDescent="0.25">
      <c r="B14" s="49" t="s">
        <v>65</v>
      </c>
      <c r="C14" s="128" t="s">
        <v>192</v>
      </c>
      <c r="D14" s="128"/>
      <c r="E14" s="18">
        <f t="shared" ref="E14" si="1">(J14/$J$16)*100</f>
        <v>4.9053356246904194</v>
      </c>
      <c r="F14" s="23">
        <f>G14*J14</f>
        <v>0</v>
      </c>
      <c r="G14" s="9">
        <v>0</v>
      </c>
      <c r="H14" s="23">
        <f>I14*J14</f>
        <v>6283.3307829999994</v>
      </c>
      <c r="I14" s="9">
        <v>1</v>
      </c>
      <c r="J14" s="24">
        <f>LICITAÇÃO!J81</f>
        <v>6283.3307829999994</v>
      </c>
    </row>
    <row r="15" spans="2:10" s="7" customFormat="1" ht="13.15" customHeight="1" x14ac:dyDescent="0.25">
      <c r="B15" s="52" t="s">
        <v>70</v>
      </c>
      <c r="C15" s="128" t="s">
        <v>193</v>
      </c>
      <c r="D15" s="128"/>
      <c r="E15" s="18">
        <f>(J15/$J$16)*100</f>
        <v>3.565802083228601</v>
      </c>
      <c r="F15" s="23">
        <f>G15*J15</f>
        <v>0</v>
      </c>
      <c r="G15" s="9">
        <v>0</v>
      </c>
      <c r="H15" s="23">
        <f>I15*J15</f>
        <v>4567.4986809999991</v>
      </c>
      <c r="I15" s="9">
        <v>1</v>
      </c>
      <c r="J15" s="24">
        <f>LICITAÇÃO!J95</f>
        <v>4567.4986809999991</v>
      </c>
    </row>
    <row r="16" spans="2:10" s="7" customFormat="1" ht="15" customHeight="1" x14ac:dyDescent="0.25">
      <c r="B16" s="132" t="s">
        <v>8</v>
      </c>
      <c r="C16" s="127"/>
      <c r="D16" s="127"/>
      <c r="E16" s="19">
        <f>SUM(E6:E15)</f>
        <v>100</v>
      </c>
      <c r="F16" s="126">
        <f>SUM(F6:F15)</f>
        <v>89029.182532052117</v>
      </c>
      <c r="G16" s="127"/>
      <c r="H16" s="126">
        <f>SUM(H6:H15)</f>
        <v>39062.578434793999</v>
      </c>
      <c r="I16" s="127"/>
      <c r="J16" s="130">
        <f>SUM(J6:J15)</f>
        <v>128091.76096684612</v>
      </c>
    </row>
    <row r="17" spans="2:10" ht="15" customHeight="1" x14ac:dyDescent="0.25">
      <c r="B17" s="133" t="s">
        <v>9</v>
      </c>
      <c r="C17" s="134"/>
      <c r="D17" s="134"/>
      <c r="E17" s="10"/>
      <c r="F17" s="126">
        <f>F16</f>
        <v>89029.182532052117</v>
      </c>
      <c r="G17" s="127"/>
      <c r="H17" s="126">
        <f>F17+H16</f>
        <v>128091.76096684611</v>
      </c>
      <c r="I17" s="127"/>
      <c r="J17" s="130"/>
    </row>
    <row r="18" spans="2:10" ht="5.25" customHeight="1" x14ac:dyDescent="0.25">
      <c r="B18" s="50"/>
      <c r="C18" s="47"/>
      <c r="D18" s="8"/>
      <c r="E18" s="8"/>
      <c r="F18" s="8"/>
      <c r="G18" s="8"/>
      <c r="H18" s="8"/>
      <c r="I18" s="8"/>
      <c r="J18" s="16"/>
    </row>
    <row r="19" spans="2:10" ht="5.25" customHeight="1" x14ac:dyDescent="0.25">
      <c r="B19" s="67"/>
      <c r="C19" s="64"/>
      <c r="D19" s="8"/>
      <c r="E19" s="8"/>
      <c r="F19" s="8"/>
      <c r="G19" s="8"/>
      <c r="H19" s="8"/>
      <c r="I19" s="8"/>
      <c r="J19" s="16"/>
    </row>
    <row r="20" spans="2:10" ht="5.25" customHeight="1" x14ac:dyDescent="0.25">
      <c r="B20" s="67"/>
      <c r="C20" s="64"/>
      <c r="D20" s="8"/>
      <c r="E20" s="8"/>
      <c r="F20" s="8"/>
      <c r="G20" s="8"/>
      <c r="H20" s="8"/>
      <c r="I20" s="8"/>
      <c r="J20" s="16"/>
    </row>
    <row r="21" spans="2:10" ht="15" customHeight="1" x14ac:dyDescent="0.25">
      <c r="B21" s="122"/>
      <c r="C21" s="123"/>
      <c r="D21" s="123"/>
      <c r="E21" s="123"/>
      <c r="F21" s="123"/>
      <c r="G21" s="123"/>
      <c r="H21" s="123"/>
      <c r="I21" s="123"/>
      <c r="J21" s="124"/>
    </row>
    <row r="22" spans="2:10" ht="15" customHeight="1" x14ac:dyDescent="0.25">
      <c r="B22" s="67"/>
      <c r="C22" s="74"/>
      <c r="D22" s="74"/>
      <c r="E22" s="8"/>
      <c r="F22" s="8"/>
      <c r="G22" s="8"/>
      <c r="H22" s="92"/>
      <c r="I22" s="92"/>
      <c r="J22" s="16"/>
    </row>
    <row r="23" spans="2:10" ht="15" customHeight="1" x14ac:dyDescent="0.25">
      <c r="B23" s="25"/>
      <c r="C23" s="76" t="s">
        <v>244</v>
      </c>
      <c r="D23" s="76"/>
      <c r="E23" s="57"/>
      <c r="F23" s="8"/>
      <c r="G23" s="8"/>
      <c r="H23" s="76" t="s">
        <v>246</v>
      </c>
      <c r="I23" s="76"/>
      <c r="J23" s="16"/>
    </row>
    <row r="24" spans="2:10" ht="15" customHeight="1" x14ac:dyDescent="0.25">
      <c r="B24" s="25"/>
      <c r="C24" s="76" t="s">
        <v>245</v>
      </c>
      <c r="D24" s="76"/>
      <c r="E24" s="57"/>
      <c r="F24" s="8"/>
      <c r="G24" s="8"/>
      <c r="H24" s="76" t="s">
        <v>247</v>
      </c>
      <c r="I24" s="76"/>
      <c r="J24" s="16"/>
    </row>
    <row r="25" spans="2:10" ht="15" customHeight="1" x14ac:dyDescent="0.25">
      <c r="B25" s="25"/>
      <c r="C25" s="8"/>
      <c r="D25" s="8"/>
      <c r="E25" s="57"/>
      <c r="F25" s="8"/>
      <c r="G25" s="8"/>
      <c r="H25" s="8"/>
      <c r="I25" s="8"/>
      <c r="J25" s="16"/>
    </row>
    <row r="26" spans="2:10" ht="15" customHeight="1" thickBot="1" x14ac:dyDescent="0.3">
      <c r="B26" s="75"/>
      <c r="C26" s="4"/>
      <c r="D26" s="4"/>
      <c r="E26" s="63"/>
      <c r="F26" s="4"/>
      <c r="G26" s="4"/>
      <c r="H26" s="4"/>
      <c r="I26" s="4"/>
      <c r="J26" s="5"/>
    </row>
    <row r="27" spans="2:10" ht="15" customHeight="1" x14ac:dyDescent="0.25">
      <c r="B27" s="77"/>
      <c r="C27" s="77"/>
      <c r="D27" s="77"/>
      <c r="E27" s="15"/>
      <c r="F27" s="78"/>
      <c r="G27" s="78"/>
      <c r="H27" s="78"/>
      <c r="I27" s="78"/>
    </row>
  </sheetData>
  <mergeCells count="31">
    <mergeCell ref="C4:D5"/>
    <mergeCell ref="B4:B5"/>
    <mergeCell ref="F4:G4"/>
    <mergeCell ref="B3:J3"/>
    <mergeCell ref="B27:D27"/>
    <mergeCell ref="F27:I27"/>
    <mergeCell ref="C6:D6"/>
    <mergeCell ref="C7:D7"/>
    <mergeCell ref="B16:D16"/>
    <mergeCell ref="C14:D14"/>
    <mergeCell ref="B17:D17"/>
    <mergeCell ref="F16:G16"/>
    <mergeCell ref="F17:G17"/>
    <mergeCell ref="H16:I16"/>
    <mergeCell ref="C15:D15"/>
    <mergeCell ref="C23:D23"/>
    <mergeCell ref="C24:D24"/>
    <mergeCell ref="H22:I22"/>
    <mergeCell ref="H23:I23"/>
    <mergeCell ref="H24:I24"/>
    <mergeCell ref="B21:J21"/>
    <mergeCell ref="H17:I17"/>
    <mergeCell ref="C8:D8"/>
    <mergeCell ref="C9:D9"/>
    <mergeCell ref="C10:D10"/>
    <mergeCell ref="C11:D11"/>
    <mergeCell ref="C12:D12"/>
    <mergeCell ref="C13:D13"/>
    <mergeCell ref="J16:J17"/>
    <mergeCell ref="J4:J5"/>
    <mergeCell ref="H4:I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LICITAÇÃO</vt:lpstr>
      <vt:lpstr>CRONOGRAMA</vt:lpstr>
      <vt:lpstr>CRONOGRAMA!Area_de_impressao</vt:lpstr>
      <vt:lpstr>LICITAÇÃO!Area_de_impressao</vt:lpstr>
      <vt:lpstr>CRONOGRAMA!Titulos_de_impressao</vt:lpstr>
      <vt:lpstr>LICITAÇÃO!Titulos_de_impressao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2023-10-10T13:50:07Z</dcterms:created>
  <dcterms:modified xsi:type="dcterms:W3CDTF">2023-10-10T13:50:41Z</dcterms:modified>
</cp:coreProperties>
</file>